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9395" windowHeight="8940" activeTab="0"/>
  </bookViews>
  <sheets>
    <sheet name="傷害" sheetId="1" r:id="rId1"/>
    <sheet name="性犯罪" sheetId="2" r:id="rId2"/>
    <sheet name="ハラス" sheetId="3" r:id="rId3"/>
    <sheet name="傷害2" sheetId="4" r:id="rId4"/>
    <sheet name="交通事故" sheetId="5" state="hidden" r:id="rId5"/>
    <sheet name="計算書" sheetId="6" r:id="rId6"/>
    <sheet name="逸失利益" sheetId="7" state="hidden" r:id="rId7"/>
    <sheet name="入通院慰謝料表" sheetId="8" r:id="rId8"/>
    <sheet name="後遺障害等級表" sheetId="9" state="hidden" r:id="rId9"/>
    <sheet name="後遺障害等級表 (2)" sheetId="10" state="hidden" r:id="rId10"/>
    <sheet name="症状詳細" sheetId="11" state="hidden" r:id="rId11"/>
    <sheet name="逸失利益の説明" sheetId="12" state="hidden" r:id="rId12"/>
    <sheet name="別表" sheetId="13" state="hidden" r:id="rId13"/>
    <sheet name="青本基準" sheetId="14" state="hidden" r:id="rId14"/>
  </sheets>
  <externalReferences>
    <externalReference r:id="rId17"/>
    <externalReference r:id="rId18"/>
    <externalReference r:id="rId19"/>
  </externalReferences>
  <definedNames>
    <definedName name="_xlfn.SINGLE" hidden="1">#NAME?</definedName>
    <definedName name="_xlnm.Print_Area" localSheetId="2">'ハラス'!$A$1:$I$48</definedName>
    <definedName name="_xlnm.Print_Area" localSheetId="5">'計算書'!$A$1:$J$47</definedName>
    <definedName name="_xlnm.Print_Area" localSheetId="8">'後遺障害等級表'!$A$1:$O$147</definedName>
    <definedName name="_xlnm.Print_Area" localSheetId="9">'後遺障害等級表 (2)'!$A$1:$M$25</definedName>
    <definedName name="_xlnm.Print_Area" localSheetId="4">'交通事故'!$A$1:$F$46</definedName>
    <definedName name="_xlnm.Print_Area" localSheetId="0">'傷害'!$A$1:$J$48</definedName>
    <definedName name="_xlnm.Print_Area" localSheetId="1">'性犯罪'!$A$1:$J$43</definedName>
    <definedName name="_xlnm.Print_Area" localSheetId="13">'青本基準'!$A$1:$T$59</definedName>
    <definedName name="リスト" localSheetId="2">#REF!</definedName>
    <definedName name="リスト" localSheetId="4">#REF!</definedName>
    <definedName name="リスト" localSheetId="1">#REF!</definedName>
    <definedName name="リスト">#REF!</definedName>
  </definedNames>
  <calcPr fullCalcOnLoad="1"/>
</workbook>
</file>

<file path=xl/sharedStrings.xml><?xml version="1.0" encoding="utf-8"?>
<sst xmlns="http://schemas.openxmlformats.org/spreadsheetml/2006/main" count="1048" uniqueCount="626">
  <si>
    <t>本　人</t>
  </si>
  <si>
    <t>ふりがな</t>
  </si>
  <si>
    <t>生年月日</t>
  </si>
  <si>
    <t>昭和　　　年　　　月　　　日生</t>
  </si>
  <si>
    <t>氏名</t>
  </si>
  <si>
    <t>電話番号</t>
  </si>
  <si>
    <t>(　　　　　　）</t>
  </si>
  <si>
    <t>携帯電話</t>
  </si>
  <si>
    <t>メール</t>
  </si>
  <si>
    <t>現住所</t>
  </si>
  <si>
    <t>相手方</t>
  </si>
  <si>
    <t>勤務先名</t>
  </si>
  <si>
    <t>職　種</t>
  </si>
  <si>
    <t>（会社名）</t>
  </si>
  <si>
    <t>業務内容</t>
  </si>
  <si>
    <t>（所在地）</t>
  </si>
  <si>
    <t>勤務時間</t>
  </si>
  <si>
    <t>　時　　分　～　　時　　分</t>
  </si>
  <si>
    <t>定休</t>
  </si>
  <si>
    <t>給料</t>
  </si>
  <si>
    <t>支給日　　日／手取月　　　　万</t>
  </si>
  <si>
    <t>同居家族</t>
  </si>
  <si>
    <t>職業</t>
  </si>
  <si>
    <t>発生時期</t>
  </si>
  <si>
    <t>入社年月日</t>
  </si>
  <si>
    <t>休日</t>
  </si>
  <si>
    <t>※慰謝料請求したい方用</t>
  </si>
  <si>
    <t>ご自身の内容</t>
  </si>
  <si>
    <t>氏名カナ</t>
  </si>
  <si>
    <t>自
宅</t>
  </si>
  <si>
    <t>〒</t>
  </si>
  <si>
    <t>住所１</t>
  </si>
  <si>
    <t>住所２</t>
  </si>
  <si>
    <t>年齢</t>
  </si>
  <si>
    <t>性別</t>
  </si>
  <si>
    <t>家族構成</t>
  </si>
  <si>
    <t>未婚　・　既婚　・　不明</t>
  </si>
  <si>
    <t>手取月収</t>
  </si>
  <si>
    <t>子供なし・子供有（　　人）</t>
  </si>
  <si>
    <t>年収</t>
  </si>
  <si>
    <t>事実の認否</t>
  </si>
  <si>
    <t>認めている　・　否認している</t>
  </si>
  <si>
    <t>ある　・　ない　・不明</t>
  </si>
  <si>
    <t>勤
務
先</t>
  </si>
  <si>
    <t>社名</t>
  </si>
  <si>
    <t>証拠の有無</t>
  </si>
  <si>
    <t>これまでの経緯と相談したい事項をご記入下さい。</t>
  </si>
  <si>
    <t>子供なし・子供有（　　人）</t>
  </si>
  <si>
    <t>その他</t>
  </si>
  <si>
    <t>暴行・傷害の内容</t>
  </si>
  <si>
    <t>発生日時</t>
  </si>
  <si>
    <t>発生場所</t>
  </si>
  <si>
    <t>傷害の内容</t>
  </si>
  <si>
    <t>入院</t>
  </si>
  <si>
    <t>　無　・　有（延　　ヶ月　　　日）</t>
  </si>
  <si>
    <t>通院</t>
  </si>
  <si>
    <t>　無　・　有（延　　ヶ月　　　日）</t>
  </si>
  <si>
    <t>通院介護</t>
  </si>
  <si>
    <t>休業損害</t>
  </si>
  <si>
    <t>　無　・　有（　　　　　　 　　　　　）</t>
  </si>
  <si>
    <t>共犯者</t>
  </si>
  <si>
    <t>なし　・　あり　・不明</t>
  </si>
  <si>
    <t>後遺障害</t>
  </si>
  <si>
    <t>物損</t>
  </si>
  <si>
    <t>賠償意思</t>
  </si>
  <si>
    <t>被害届</t>
  </si>
  <si>
    <t>　無　・　有（　　　　年　　月　　日）</t>
  </si>
  <si>
    <t>謝罪・見舞い</t>
  </si>
  <si>
    <t>刑事告訴</t>
  </si>
  <si>
    <t>　無　・　有（　　　　年　　月　　日）</t>
  </si>
  <si>
    <t>前科・前歴</t>
  </si>
  <si>
    <t>※慰謝料請求された方用</t>
  </si>
  <si>
    <t>依頼者本人の内容</t>
  </si>
  <si>
    <t>相手方（被害者）の内容</t>
  </si>
  <si>
    <t>　無　・　有（　　　　　　 　　　　　）</t>
  </si>
  <si>
    <t>　無　・　有（　　　　年　　月　　日）</t>
  </si>
  <si>
    <t>相手（加害者）の内容</t>
  </si>
  <si>
    <t>役職・地位</t>
  </si>
  <si>
    <t>被害の内容</t>
  </si>
  <si>
    <t>勤務先の情報</t>
  </si>
  <si>
    <t>被害の発生
した時期</t>
  </si>
  <si>
    <t>〒</t>
  </si>
  <si>
    <t>　無　・　有（　　　　　　 　　　　　）</t>
  </si>
  <si>
    <t>　無　・　有（　　　　年　　月　　日）</t>
  </si>
  <si>
    <t>該当する項目を選択して下さい（複数可）</t>
  </si>
  <si>
    <t>性交渉の要求や身体的な接触</t>
  </si>
  <si>
    <t>非難や罵倒・暴言</t>
  </si>
  <si>
    <t>責任やミスを押し付けられる</t>
  </si>
  <si>
    <t>身体・容姿に関する発言</t>
  </si>
  <si>
    <t>人格を否定される</t>
  </si>
  <si>
    <t>嫌味を何度もネチネチ言われる</t>
  </si>
  <si>
    <t>画像や写真の掲示、恥部露出</t>
  </si>
  <si>
    <t>仕事の妨害・邪魔</t>
  </si>
  <si>
    <t>恣意的な差別や嫌がらせ・いじめ</t>
  </si>
  <si>
    <t>これまでの経緯と具体的内容、相談したい事項、等をご記入下さい。</t>
  </si>
  <si>
    <t>相談日：</t>
  </si>
  <si>
    <t>入院</t>
  </si>
  <si>
    <t>媒体：</t>
  </si>
  <si>
    <t>平成　　年　　月　　日</t>
  </si>
  <si>
    <t>年齢</t>
  </si>
  <si>
    <t>～</t>
  </si>
  <si>
    <t>円</t>
  </si>
  <si>
    <t>交　通　事　故　相　談　受　付　票</t>
  </si>
  <si>
    <t>傷病</t>
  </si>
  <si>
    <t>受傷部位</t>
  </si>
  <si>
    <t>頭部・顔面・頸椎・腰椎・脊椎・胸腹部・上肢・下肢・目鼻耳口歯・他（</t>
  </si>
  <si>
    <t>傷病名</t>
  </si>
  <si>
    <t>自覚症状</t>
  </si>
  <si>
    <t>治療経過</t>
  </si>
  <si>
    <t>入院中・通院中・治療終了・後遺障害申請中・他（</t>
  </si>
  <si>
    <t>医療機関</t>
  </si>
  <si>
    <t xml:space="preserve">通院手段 </t>
  </si>
  <si>
    <t>自家用車　公共交通機関　タクシー　自転車　他（</t>
  </si>
  <si>
    <t>入院</t>
  </si>
  <si>
    <t>有・無</t>
  </si>
  <si>
    <t>期間（</t>
  </si>
  <si>
    <t>通院</t>
  </si>
  <si>
    <t>後遺障害</t>
  </si>
  <si>
    <t>認定　有・無</t>
  </si>
  <si>
    <t>等級</t>
  </si>
  <si>
    <t>号</t>
  </si>
  <si>
    <t>ご相談者保険</t>
  </si>
  <si>
    <t>自賠責</t>
  </si>
  <si>
    <t>有・無</t>
  </si>
  <si>
    <t>任意保険</t>
  </si>
  <si>
    <t>保険会社名</t>
  </si>
  <si>
    <t>担当者：</t>
  </si>
  <si>
    <t xml:space="preserve"> </t>
  </si>
  <si>
    <t>電話：</t>
  </si>
  <si>
    <t>相手方保険</t>
  </si>
  <si>
    <t>相談日：</t>
  </si>
  <si>
    <t>令和　　年　　月　　日</t>
  </si>
  <si>
    <t>令和　　　年　　　月　　　日</t>
  </si>
  <si>
    <t>　　　時　　　　分頃</t>
  </si>
  <si>
    <t>ご自身（被害者）の内容</t>
  </si>
  <si>
    <t>　無　・　有（事件の映像や音声・自白の録音やメッセージ・目撃証言・診断書・</t>
  </si>
  <si>
    <t>　その他（</t>
  </si>
  <si>
    <t>　無　・　有（　　　　　　　　　　　　）</t>
  </si>
  <si>
    <t>レイプ・準強制性交・強制わいせつ・準強制性交・痴漢・他（　　　　　　　　　　　　）</t>
  </si>
  <si>
    <t>謝罪・見舞</t>
  </si>
  <si>
    <t>相手の認否</t>
  </si>
  <si>
    <t>証拠</t>
  </si>
  <si>
    <t>事実認否</t>
  </si>
  <si>
    <t>暴行・傷害</t>
  </si>
  <si>
    <t>侮辱・名誉棄損</t>
  </si>
  <si>
    <t>残業や休日勤務などの強要</t>
  </si>
  <si>
    <t>入力欄</t>
  </si>
  <si>
    <t>受傷日</t>
  </si>
  <si>
    <t>受傷者氏名</t>
  </si>
  <si>
    <t>通院期間</t>
  </si>
  <si>
    <t>自賠責</t>
  </si>
  <si>
    <t>任意保険</t>
  </si>
  <si>
    <t>裁判基準</t>
  </si>
  <si>
    <t>通院開始日</t>
  </si>
  <si>
    <t>治療終了日（症状固定日）</t>
  </si>
  <si>
    <t>通院回数（日数）</t>
  </si>
  <si>
    <t>入院開始日</t>
  </si>
  <si>
    <t>退院日</t>
  </si>
  <si>
    <t>付添要否</t>
  </si>
  <si>
    <t>付添不要</t>
  </si>
  <si>
    <t>入院期間</t>
  </si>
  <si>
    <t>後遺障害等級</t>
  </si>
  <si>
    <t>介護要否</t>
  </si>
  <si>
    <t>介護不要</t>
  </si>
  <si>
    <t>入院雑費</t>
  </si>
  <si>
    <t>入院付添費</t>
  </si>
  <si>
    <t>保険基準単価</t>
  </si>
  <si>
    <t>裁判基準単価</t>
  </si>
  <si>
    <t>通院付添費</t>
  </si>
  <si>
    <t>入通院慰謝料の計算結果</t>
  </si>
  <si>
    <t>治療期間</t>
  </si>
  <si>
    <t>入通院慰謝料金額</t>
  </si>
  <si>
    <t>自賠責基準</t>
  </si>
  <si>
    <t>任意保険基準</t>
  </si>
  <si>
    <t>（※むち打ち症で他覚症状がない場合）</t>
  </si>
  <si>
    <t>保険基準</t>
  </si>
  <si>
    <t>後遺障害慰謝料金額</t>
  </si>
  <si>
    <t>自賠責上限</t>
  </si>
  <si>
    <t>※財団法人日弁連交通事故相談センターの損害賠償額算定基準などに基づく簡易計算です。</t>
  </si>
  <si>
    <t>※過失傷害事案の場合も、原則として、この表による算定が基準となります。</t>
  </si>
  <si>
    <t>※故意による「傷害」の場合、入通院慰謝料が１．２倍～１．５倍の割増計算とすることが一般的です。</t>
  </si>
  <si>
    <t>※通院交通費や休業損害、入院雑費、付添介護費、物損、逸失利益などは計算しておりません。</t>
  </si>
  <si>
    <t>※事案によっては、過失相殺や事情経緯を考慮して、上記計算結果から割増や減免などがされます。</t>
  </si>
  <si>
    <t>No.12345</t>
  </si>
  <si>
    <t>後遺障害計算書</t>
  </si>
  <si>
    <t>（ライプニッツ係数）</t>
  </si>
  <si>
    <t>男性</t>
  </si>
  <si>
    <t>後遺障害等級</t>
  </si>
  <si>
    <t>労働能力喪失率</t>
  </si>
  <si>
    <t>就労可能年数</t>
  </si>
  <si>
    <t>ライプニッツ係数</t>
  </si>
  <si>
    <t>逸失利益額</t>
  </si>
  <si>
    <t>後遺障害慰謝料</t>
  </si>
  <si>
    <t>傷害慰謝料については，原則として入通院期間を基礎として，別表Ⅰを使用する。</t>
  </si>
  <si>
    <t>通院が長期にわたり，かつ不規則である場合には，実通院日数（実際に通院した日数）の３．５倍程度を通院期間の目安とするということがある。</t>
  </si>
  <si>
    <t>被害者が幼児をもつ母親であったり，仕事等の都合など被害者側の事情で特に入院期間を短縮したと認められる場合には，金額を増加すること</t>
  </si>
  <si>
    <t>がある。</t>
  </si>
  <si>
    <t>入院待機中の期間およびギブス固定中等安静を要する自宅療養期間は，入院期間とみることがある。</t>
  </si>
  <si>
    <t>傷害の部位・程度によっては，金額を２０から３０パーセント程度増額する</t>
  </si>
  <si>
    <t>生死が危ぶまれる状態が継続した場合，麻酔なしでの手術など極度の苦痛を被った場合，手術を繰り返した場合などは，入通院期間の長短に</t>
  </si>
  <si>
    <t>かかわらず，別途増額を考慮する。</t>
  </si>
  <si>
    <t>入通院慰謝料（別表Ⅰ）</t>
  </si>
  <si>
    <t>入通院慰謝料（任意保険基準）</t>
  </si>
  <si>
    <t>通院</t>
  </si>
  <si>
    <t>入通院慰謝料（別表Ⅱ）</t>
  </si>
  <si>
    <t>後遺障害別等級表（※H22年6月10日以降発生した事故に適用）</t>
  </si>
  <si>
    <t>後遺障害別等級表（※H18年4月1日以降発生した事故に適用）</t>
  </si>
  <si>
    <t>後遺障害等級別表Ⅰ（※介護を要する後遺障害）</t>
  </si>
  <si>
    <t>後遺障害等級別表Ⅰ（※介護を要する後遺障害）</t>
  </si>
  <si>
    <t>等級</t>
  </si>
  <si>
    <t>内容</t>
  </si>
  <si>
    <t>自賠責保険の
限度額</t>
  </si>
  <si>
    <t>任意保険基準</t>
  </si>
  <si>
    <t>裁判で認め
られる金額</t>
  </si>
  <si>
    <t>労働能力
喪失率</t>
  </si>
  <si>
    <t>1 神経系統の機能又は精神に著しい障害を残し、常に介護を要するもの</t>
  </si>
  <si>
    <t>4000万円</t>
  </si>
  <si>
    <t>1600万円</t>
  </si>
  <si>
    <t>2800万円</t>
  </si>
  <si>
    <t>1 神経系統の機能又は精神に著しい障害を残し、常に介護を要するもの、</t>
  </si>
  <si>
    <t>2 胸腹部臓器に著しい障害を残し、常に介護を要するもの</t>
  </si>
  <si>
    <t>2 胸腹部臓器に著しい障害を残し、常に介護を要するもの、</t>
  </si>
  <si>
    <t>1 神経系統の機能又は精神に著しい障害を残し、随時介護を要するもの</t>
  </si>
  <si>
    <t>3000万円</t>
  </si>
  <si>
    <t>1163万円</t>
  </si>
  <si>
    <t>1 神経系統の機能又は精神に著しい障害を残し、随時介護を要するもの、</t>
  </si>
  <si>
    <t>1163万円</t>
  </si>
  <si>
    <t>2 胸腹部臓器の機能に著しい障害を残し、随時介護を要するもの</t>
  </si>
  <si>
    <t>2 胸腹部臓器の機能に著しい障害を残し、随時介護を要するもの、</t>
  </si>
  <si>
    <t>後遺障害等級別表Ⅱ</t>
  </si>
  <si>
    <t>1 両眼が失明したもの</t>
  </si>
  <si>
    <t>1100万円</t>
  </si>
  <si>
    <t>1 両眼が失明したもの、</t>
  </si>
  <si>
    <t>2 咀嚼及び言語の機能を廃したもの</t>
  </si>
  <si>
    <t>2 咀嚼及び言語の機能を廃したもの、</t>
  </si>
  <si>
    <t>3 両上肢を肘関節以上で失ったもの</t>
  </si>
  <si>
    <t>3 両上肢を肘関節以上で失ったもの、</t>
  </si>
  <si>
    <t>4 両上肢の用を全廃したもの</t>
  </si>
  <si>
    <t>4 両上肢の用を全廃したもの、</t>
  </si>
  <si>
    <t>5 両下肢をひざ関節以上で失ったもの</t>
  </si>
  <si>
    <t>5 両下肢を膝関節以上で失ったもの、</t>
  </si>
  <si>
    <t>6 両下肢の用を廃したもの</t>
  </si>
  <si>
    <t>6 両下肢の用を廃したもの、</t>
  </si>
  <si>
    <t>1 一眼が失明し、他眼の視力が 0.02 以下になったもの</t>
  </si>
  <si>
    <t>2590万円</t>
  </si>
  <si>
    <t>958万円</t>
  </si>
  <si>
    <t>2370万円</t>
  </si>
  <si>
    <t>1 一眼が失明し、他眼の視力が 0.02 以下になったもの、</t>
  </si>
  <si>
    <t>2 両眼の視力が 0.02 以下になったもの</t>
  </si>
  <si>
    <t>2 両眼の視力が 0.02 以下になったもの、</t>
  </si>
  <si>
    <t>3 両上肢を手関節以上で失ったもの</t>
  </si>
  <si>
    <t>3 両上肢を手関節以上で失ったもの、</t>
  </si>
  <si>
    <t>4 両下肢を足関節以上で失ったもの</t>
  </si>
  <si>
    <t>4 両下肢を足関節以上で失ったもの、</t>
  </si>
  <si>
    <t>1 一眼が失明し、他眼の視力が 0.06 以下になったもの</t>
  </si>
  <si>
    <t>2219万円</t>
  </si>
  <si>
    <t>829万円</t>
  </si>
  <si>
    <t>1990万円</t>
  </si>
  <si>
    <t>1 一眼が失明し、他眼の視力が 0.06 以下になったもの、</t>
  </si>
  <si>
    <t>2 咀嚼又は言語の機能を廃したもの</t>
  </si>
  <si>
    <t>2 咀嚼又は言語の機能を廃したもの、</t>
  </si>
  <si>
    <t>3 神経系統の機能又は精神に著しい障害を残し、終身労務に服することが出来ないもの</t>
  </si>
  <si>
    <t>3 神経系統の機能又は精神に著しい障害を残し、終身労務に服することが出来ないもの、</t>
  </si>
  <si>
    <t>4 胸腹部臓器の機能に著しい障害を残し、終身労務に服することが出来ないもの</t>
  </si>
  <si>
    <t>4 胸腹部臓器の機能に著しい障害を残し、終身労務に服することが出来ないもの、</t>
  </si>
  <si>
    <t>5 両手の手指の全部を失ったもの</t>
  </si>
  <si>
    <t>5 両手の手指の全部を失ったもの、</t>
  </si>
  <si>
    <t>1 両眼の視力が 0.06 以下となったもの</t>
  </si>
  <si>
    <t>1889万円</t>
  </si>
  <si>
    <t>712万円</t>
  </si>
  <si>
    <t>1670万円</t>
  </si>
  <si>
    <t>1 両眼の視力が 0.06 以下となったもの、</t>
  </si>
  <si>
    <t>2 咀嚼及び言語の機能に著しい障害を残すもの</t>
  </si>
  <si>
    <t>2 咀嚼及び言語の機能に著しい障害を残すもの、</t>
  </si>
  <si>
    <t>3 両耳の聴力を全く失ったもの</t>
  </si>
  <si>
    <t>3 両耳の聴力を全く失ったもの、</t>
  </si>
  <si>
    <t>4 一上肢を肘関節以上で失ったもの</t>
  </si>
  <si>
    <t>4 一上肢を肘関節以上で失ったもの、</t>
  </si>
  <si>
    <t>5 一下肢を膝関節以上で失ったもの</t>
  </si>
  <si>
    <t>5 一下肢を膝関節以上で失ったもの、</t>
  </si>
  <si>
    <t>6 両手の手指の全部の用を廃したもの</t>
  </si>
  <si>
    <t>6 両手の手指の全部の用を廃したもの、</t>
  </si>
  <si>
    <t>7 両足をリスフラン関節以上で失ったもの</t>
  </si>
  <si>
    <t>7 両足をリスフラン関節以上で失ったもの、</t>
  </si>
  <si>
    <t>1 一眼が失明し、他眼の視力が 0.1 以下になったもの</t>
  </si>
  <si>
    <t>1574万円</t>
  </si>
  <si>
    <t>599万円</t>
  </si>
  <si>
    <t>1400万円</t>
  </si>
  <si>
    <t>1 一眼が失明し、他眼の視力が 0.1 以下になったもの、</t>
  </si>
  <si>
    <t>2 神経系統の機能又は精神に著しい障害を残し、特に軽易な労務以外の労務に服することができないもの</t>
  </si>
  <si>
    <t>2 神経系統の機能又は精神に著しい障害を残し、特に軽易な労務以外の労務に服することが出来ないもの、</t>
  </si>
  <si>
    <t>3 胸腹部臓器の機能に著しい障害を残し、特に軽易な労務以外の労務に服することが出来ないもの</t>
  </si>
  <si>
    <t>3 胸腹部臓器の機能に著しい障害を残し、特に軽易な労務以外の労務に服することが出来ないもの、</t>
  </si>
  <si>
    <t>4 一上肢を手関節以上で失ったもの</t>
  </si>
  <si>
    <t>4 一上肢を手関節以上で失ったもの、</t>
  </si>
  <si>
    <t>5 一下肢を足関節以上で失ったもの</t>
  </si>
  <si>
    <t>5 一下肢を足関節以上で失ったもの、</t>
  </si>
  <si>
    <t>6 一上肢の用を全廃したもの</t>
  </si>
  <si>
    <t>6 一上肢の用を全廃したもの、</t>
  </si>
  <si>
    <t>7 一下肢の用を全廃したもの</t>
  </si>
  <si>
    <t>7 一下肢の用を全廃したもの、</t>
  </si>
  <si>
    <t>8 両足の足指の全部を失ったもの</t>
  </si>
  <si>
    <t>8 両足の足指の全部を失ったもの、</t>
  </si>
  <si>
    <t>1 両眼の視力が 0.1 以下になったもの</t>
  </si>
  <si>
    <t>1296万円</t>
  </si>
  <si>
    <t>498万円</t>
  </si>
  <si>
    <t>1180万円</t>
  </si>
  <si>
    <t>1 両眼の視力が 0.1 以下になったもの、</t>
  </si>
  <si>
    <t>2 咀嚼又は言語の機能に著しい障害を残すもの</t>
  </si>
  <si>
    <t>2 咀嚼又は言語の機能に著しい障害を残すもの、</t>
  </si>
  <si>
    <t>3 両耳の聴力が耳に接しなければ大声を解することが出来ない程度になったもの</t>
  </si>
  <si>
    <t>3 両耳の聴力が耳に接しなければ大声を解することが出来ない程度になったもの、</t>
  </si>
  <si>
    <t>4 一耳の聴力を全く失い、他耳の聴力が 40 ㎝以上の距離では普通の話声を解することが出来ない程度になったもの</t>
  </si>
  <si>
    <t>4 一耳の聴力を全く失い、他耳の聴力が 40 ㎝以上の距離では普通の話声を解することが出来ない程度になったもの、</t>
  </si>
  <si>
    <t>5 脊柱に著しい変形又は運動障害を残すもの</t>
  </si>
  <si>
    <t>5 脊柱に著しい変形又は運動障害を残すもの、</t>
  </si>
  <si>
    <t>6 一上肢の3大関節中の2関節の用を廃したもの</t>
  </si>
  <si>
    <t>6 一上肢の 3 大関節中の 2 関節の用を廃したもの、</t>
  </si>
  <si>
    <t>7 一下肢の3大関節中の2関節の用を廃したもの</t>
  </si>
  <si>
    <t>7 一下肢の 3 大関節中の 2 関節の用を廃したもの、</t>
  </si>
  <si>
    <t>8 一手の5の手指又は親指を含み4の手指を失ったもの</t>
  </si>
  <si>
    <t>8 一手の 5 の手指又は親指を含み 4 の手指を失ったもの、</t>
  </si>
  <si>
    <t>1 一眼が失明し、他眼の視力が 0.1 以下となったもの</t>
  </si>
  <si>
    <t>1051万円</t>
  </si>
  <si>
    <t>409万円</t>
  </si>
  <si>
    <t>1000万円</t>
  </si>
  <si>
    <t>1 一眼が失明し、他眼の視力が 0.1 以下となったもの、</t>
  </si>
  <si>
    <t>2 両耳の聴力が 40 ㎝以上の距離では普通の話声を解することが出来ない程度になったもの</t>
  </si>
  <si>
    <t>3 一耳の聴力を全く失い、他耳の聴力が 1m 以上の距離では、普通の話声を解することが出来ない程度になったもの</t>
  </si>
  <si>
    <t>3 一耳の聴力を全く失い、他耳の聴力が 1m 以上の距離では、普通の話声を解することが出来ない程度になったもの、</t>
  </si>
  <si>
    <t>4 神経系統の機能又は精神に障害を残し、軽易な労務以外の労務に服することが出来ないもの</t>
  </si>
  <si>
    <t>4 神経系統の機能又は精神に障害を残し、軽易な労務以外の労務に服することが出来ないもの、</t>
  </si>
  <si>
    <t>5 胸腹部臓器の機能に障害を残し、軽易な労務以外の労務に服することが出来ないもの</t>
  </si>
  <si>
    <t>5 胸腹部臓器の機能に障害を残し、軽易な労務以外の労務に服することが出来ないもの、</t>
  </si>
  <si>
    <t>6 一手の親指を含み3の手指を失ったもの又は親指以外の4の手指を失ったもの</t>
  </si>
  <si>
    <t>6 一手の親指を含み 3 の手指を失ったもの又は親指以外の 4 の手指を失ったもの、</t>
  </si>
  <si>
    <t>7 一手の5の手指又は親指を含み4の手指の用を廃したもの</t>
  </si>
  <si>
    <t>7 一手の 5 の手指又は親指を含み 4 の手指の用を廃したもの、</t>
  </si>
  <si>
    <t>8 一足をリスフラン関節以上で失ったもの</t>
  </si>
  <si>
    <t>8 一足をリスフラン関節以上で失ったもの、</t>
  </si>
  <si>
    <t>9 一上肢に偽関節を残し、著しい運動障害を残すもの</t>
  </si>
  <si>
    <t>9 一上肢に偽関節を残し、著しい運動障害を残すもの、</t>
  </si>
  <si>
    <t>10 一下肢に偽関節を残し、著しい運動障害を残すもの</t>
  </si>
  <si>
    <t>10 一下肢に偽関節を残し、著しい運動障害を残すもの、</t>
  </si>
  <si>
    <t>11 両足の足指の全部の用を廃したもの</t>
  </si>
  <si>
    <t>11 両足の足指の全部の用を廃したもの、</t>
  </si>
  <si>
    <t>12 外貌に著しい醜状を残すもの</t>
  </si>
  <si>
    <t>12 女子の外貌に著しい、醜状を残すもの、</t>
  </si>
  <si>
    <t>13 両側の睾丸を失ったもの</t>
  </si>
  <si>
    <t>13 両側の睾丸を失ったもの、</t>
  </si>
  <si>
    <t>1 一眼が失明し又は一眼の視力が 0.02 以下となったもの</t>
  </si>
  <si>
    <t>819万円</t>
  </si>
  <si>
    <t>324万円</t>
  </si>
  <si>
    <t>830万円</t>
  </si>
  <si>
    <t>1 一眼が失明し又は一眼の視力が 0.02 以下となったもの、</t>
  </si>
  <si>
    <t>2 脊柱に運動障害を残すもの</t>
  </si>
  <si>
    <t>2 脊柱に運動障害を残すもの、</t>
  </si>
  <si>
    <t>3 一手の親指を含み2の手指を失ったもの又は親指以外の3の手指を失ったもの</t>
  </si>
  <si>
    <t>3 一手の親指を含み 2 の手指を失ったもの又は親指以外の 3 の手指を失ったもの、</t>
  </si>
  <si>
    <t>4 一手の親指を含み3の手指の用を廃したもの又は親指以外の4の手指の用を廃したもの</t>
  </si>
  <si>
    <t>4 一手の親指を含み 3 の手指の用を廃したもの又は親指以外の 4 の手指の用を廃したもの、</t>
  </si>
  <si>
    <t>5 一下肢を5㎝以上短縮したもの</t>
  </si>
  <si>
    <t>5 一下肢を 5 ㎝以上短縮したもの、</t>
  </si>
  <si>
    <t>6 一上肢の3大関節中の1関節の用を廃したもの</t>
  </si>
  <si>
    <t>6 一上肢の 3 大関節中の 1 関節の用を廃したもの、</t>
  </si>
  <si>
    <t>7 一下肢の3大関節中の1関節の用を廃したもの</t>
  </si>
  <si>
    <t>7 一下肢の 3 大関節中の 1 関節の用を廃したもの、</t>
  </si>
  <si>
    <t>8 一上肢に偽関節を残すもの</t>
  </si>
  <si>
    <t>8 一上肢に偽関節を残すもの、</t>
  </si>
  <si>
    <t>9 一下肢に偽関節を残すもの</t>
  </si>
  <si>
    <t>9 一下肢に偽関節を残すもの、</t>
  </si>
  <si>
    <t>10 一足の足指の全部を失ったもの</t>
  </si>
  <si>
    <t>10 一足の足指の全部を失ったもの、</t>
  </si>
  <si>
    <t>11 脾臓又は1側の腎臓を失ったもの</t>
  </si>
  <si>
    <t>1 両眼の視力が 0.6 以下になったもの、</t>
  </si>
  <si>
    <t>616万円</t>
  </si>
  <si>
    <t>245万円</t>
  </si>
  <si>
    <t>690万円</t>
  </si>
  <si>
    <t>1 両眼の視力が 0.6 以下になったもの</t>
  </si>
  <si>
    <t>2 一眼の視力が 0.06 以下になったもの、</t>
  </si>
  <si>
    <t>2 一眼の視力が 0.06 以下になったもの</t>
  </si>
  <si>
    <t>3 両眼に半盲症、視野狭窄又は視野変状を残すもの、</t>
  </si>
  <si>
    <t>3 両眼に半盲症、視野狭窄又は視野変状を残すもの</t>
  </si>
  <si>
    <t>4 両眼のまぶたに著しい欠損を残すもの、</t>
  </si>
  <si>
    <t>4 両眼のまぶたに著しい欠損を残すもの</t>
  </si>
  <si>
    <t>5 鼻を欠損し、その機能に著しい障害を残すもの、</t>
  </si>
  <si>
    <t>5 鼻を欠損し、その機能に著しい障害を残すもの</t>
  </si>
  <si>
    <t>6 咀嚼及び言語の機能に障害を残すもの、</t>
  </si>
  <si>
    <t>6 咀嚼及び言語の機能に障害を残すもの</t>
  </si>
  <si>
    <t>7 両耳の聴力が 1m 以上の距離では普通の話声を解することが出来ない程度になったもの、</t>
  </si>
  <si>
    <t>7 両耳の聴力が 1m 以上の距離では普通の話声を解することが出来ない程度になったもの</t>
  </si>
  <si>
    <t>8 一耳の聴力が耳に接しなければ大声を解することが出来ない程度になり、他耳の聴力が 1m 以上の距離では普通の話声を解することが困難である程度になったもの、</t>
  </si>
  <si>
    <t>8 一耳の聴力が耳に接しなければ大声を解することが出来ない程度になり、他耳の聴力が 1m 以上の距離では普通の話声を解することが困難である程度になったもの</t>
  </si>
  <si>
    <t>9 一耳の聴力を全く失ったもの、</t>
  </si>
  <si>
    <t>9 一耳の聴力を全く失ったもの</t>
  </si>
  <si>
    <t>10 神経系統の機能又は精神に障害を残し、服することが出来る労務が相当な程度に制限されるもの、</t>
  </si>
  <si>
    <t>10 神経系統の機能又は精神に障害を残し、服することができる労務が相当な程度に制限されるもの</t>
  </si>
  <si>
    <t>11 胸腹部臓器の機能に障害を残し、服することが出来る労務が相当な程度に制限されるもの、</t>
  </si>
  <si>
    <t>11 胸腹部臓器の機能に障害を残し、服することができる労務が相当な程度に制限されるもの</t>
  </si>
  <si>
    <t>12 一手の親指又は親指以外の 2 の手指を失ったもの、</t>
  </si>
  <si>
    <t>12 一手の親指又は親指以外の2の手指を失ったもの</t>
  </si>
  <si>
    <t>13 一手の親指を含み 2 の手指の用を廃したもの又は親指以外の 3 の手指の用を廃したもの、</t>
  </si>
  <si>
    <t>13 一手の親指を含み2の手指の用を廃したもの又は親指以外の3の手指の用を廃したもの</t>
  </si>
  <si>
    <t>14 一足の第一の足指を含み 2 以上の足指を失ったもの、</t>
  </si>
  <si>
    <t>14 一足の第一の足指を含み2以上の足指を失ったもの</t>
  </si>
  <si>
    <t>15 一足の足指の全部の用を廃したもの、</t>
  </si>
  <si>
    <t>15 一足の足指の全部の用を廃したもの</t>
  </si>
  <si>
    <t>16 生殖器に著しい障害を残すもの、</t>
  </si>
  <si>
    <t>16 生殖器に著しい障害を残すもの</t>
  </si>
  <si>
    <t>1 一眼の視力が 0.1 以下になったもの、</t>
  </si>
  <si>
    <t>461万円</t>
  </si>
  <si>
    <t>187万円</t>
  </si>
  <si>
    <t>550万円</t>
  </si>
  <si>
    <t>1 一眼の視力が 0.1 以下になったもの</t>
  </si>
  <si>
    <t>2 正面を見た場合に複視の症状を残すもの、</t>
  </si>
  <si>
    <t>2 正面を見た場合に複視の症状を残すもの</t>
  </si>
  <si>
    <t>3 咀嚼又は言語の機能に障害を残すもの、</t>
  </si>
  <si>
    <t>3 咀嚼又は言語の機能に障害を残すもの</t>
  </si>
  <si>
    <t>4 十四歯以上に対し歯科補綴を加えたもの、</t>
  </si>
  <si>
    <t>4 十四歯以上に対し歯科補綴を加えたもの</t>
  </si>
  <si>
    <t>5 両耳の聴力が 1m 以上の距離では普通の話声を解することが困難である程度になったもの、</t>
  </si>
  <si>
    <t>5 両耳の聴力が 1m 以上の距離では普通の話声を解することが困難である程度になったもの</t>
  </si>
  <si>
    <t>6 一耳の聴力が耳に接しなければ大声を解することが出来ない程度になったもの、</t>
  </si>
  <si>
    <t>6 一耳の聴力が耳に接しなければ大声を解することが出来ない程度になったもの</t>
  </si>
  <si>
    <t>7 一手の親指又は親指以外の 2 の手指の用を廃したもの、</t>
  </si>
  <si>
    <t>7 一手の親指又は親指以外の2の手指の用を廃したもの</t>
  </si>
  <si>
    <t>8 一下肢を 3 ㎝以上短縮したもの、</t>
  </si>
  <si>
    <t>8 一下肢を3㎝以上短縮したもの</t>
  </si>
  <si>
    <t>9 一足の第一の足指又は他の 4 の足指を失ったもの、</t>
  </si>
  <si>
    <t>9 一足の第一の足指又は他の4の足指を失ったもの</t>
  </si>
  <si>
    <t>10 一上肢の 3 大関節中の 1 関節の機能に著しい障害を残すもの、</t>
  </si>
  <si>
    <t>10 一上肢の3大関節中の1関節の機能に著しい障害を残すもの</t>
  </si>
  <si>
    <t>11 一下肢の 3 大関節中の 1 関節の機能に著しい障害を残すもの、</t>
  </si>
  <si>
    <t>11 一下肢の3大関節中の1関節の機能に著しい障害を残すもの</t>
  </si>
  <si>
    <t>1 両眼の眼球に著しい調節機能障害又は運動障害を残すもの、</t>
  </si>
  <si>
    <t>331万円</t>
  </si>
  <si>
    <t>135万円</t>
  </si>
  <si>
    <t>420万円</t>
  </si>
  <si>
    <t>1 両眼の眼球に著しい調節機能障害又は運動障害を残すもの</t>
  </si>
  <si>
    <t>2 両眼のまぶたに著しい運動障害を残すもの、</t>
  </si>
  <si>
    <t>2 両眼のまぶたに著しい運動障害を残すもの</t>
  </si>
  <si>
    <t>3 一眼のまぶたに著しい欠損を残すもの、</t>
  </si>
  <si>
    <t>3 一眼のまぶたに著しい欠損を残すもの</t>
  </si>
  <si>
    <t>4 十歯以上に歯科補綴を加えたもの、</t>
  </si>
  <si>
    <t>4 十歯以上に歯科補綴を加えたもの</t>
  </si>
  <si>
    <t>5 両耳の聴力が 1m 以上の距離では小声を解することが出来ない程度になったもの、</t>
  </si>
  <si>
    <t>5 両耳の聴力が 1m 以上の距離では小声を解することが出来ない程度になったもの</t>
  </si>
  <si>
    <t>6 一耳の聴力が 40 ㎝以上の距離では普通の話声を解することが出来ない程度になったもの、</t>
  </si>
  <si>
    <t>6 一耳の聴力が 40 ㎝以上の距離では普通の話声を解することが出来ない程度になったもの</t>
  </si>
  <si>
    <t>7 脊柱に奇形を残すもの、</t>
  </si>
  <si>
    <t>8 一手の人差し指、中指又は薬指を失ったもの、</t>
  </si>
  <si>
    <t>9 一足の第一の足指を含み 2 以上の足指の用を廃したもの、</t>
  </si>
  <si>
    <t>9 一足の第一の足指を含み2以上の足指の用を廃したもの、</t>
  </si>
  <si>
    <t>10 胸腹部臓器に障害を残し、労務の遂行に相当な程度の支障があるもの、</t>
  </si>
  <si>
    <t>10 胸腹部臓器に障害を残すもの</t>
  </si>
  <si>
    <t>1 一眼の眼球に著しい調節機能障害又は運動障害を残すもの、</t>
  </si>
  <si>
    <t>224万円</t>
  </si>
  <si>
    <t>93万円</t>
  </si>
  <si>
    <t>290万円</t>
  </si>
  <si>
    <t>1 一眼の眼球に著しい調節機能障害又は運動障害を残すもの</t>
  </si>
  <si>
    <t>2 一眼のまぶたに著しい運動障害を残すもの、</t>
  </si>
  <si>
    <t>3 七歯以上に歯科補綴を加えたもの、</t>
  </si>
  <si>
    <t>4 一耳の耳殻の大部分を欠損したもの、</t>
  </si>
  <si>
    <t>5 鎖骨、胸骨、肋骨、肩甲骨又は骨盤骨に著しい変形を残すもの、</t>
  </si>
  <si>
    <t>6 一上肢の 3 大関節中の 1 関節の機能に障害を残すもの、</t>
  </si>
  <si>
    <t>6 一上肢の3大関節中の1関節の機能に障害を残すもの、</t>
  </si>
  <si>
    <t>7 一下肢の 3 大関節中の 1 関節の機能に障害を残すもの、</t>
  </si>
  <si>
    <t>7 一下肢の3大関節中の1関節の機能に障害を残すもの、</t>
  </si>
  <si>
    <t>8 長官骨に変形を残すもの、</t>
  </si>
  <si>
    <t>8 長管骨に変形を残すもの</t>
  </si>
  <si>
    <t>9 一手の小指を失ったもの、</t>
  </si>
  <si>
    <t>9 一手の小指を失ったもの</t>
  </si>
  <si>
    <t>10 一手の人差し指、中指又は薬指の用を廃したもの、</t>
  </si>
  <si>
    <t>10 一手の人差し指、中指又は薬指の用を廃したもの</t>
  </si>
  <si>
    <t>11 一足の第二の足指を失ったもの、第二の足指を含み 2 の足指を失ったもの又は第三の足指以下の 3 の足指を失ったもの、</t>
  </si>
  <si>
    <t>11 一足の第二の足指を失ったもの、第二の足指を含み2の足指を失ったもの又は第三の足指以下の3の足指を失ったもの</t>
  </si>
  <si>
    <t>12 一足の第一の足指又は他の 4 の足指の用を廃したもの、</t>
  </si>
  <si>
    <t>12 足の第1の足指又は他の4の足指の用を廃したもの</t>
  </si>
  <si>
    <t>13 局部に頑固な神経症状を残すもの、</t>
  </si>
  <si>
    <t>13 局部に頑固な神経症状を残すもの</t>
  </si>
  <si>
    <t>14 男子の外貌に著しい醜状を残すもの、</t>
  </si>
  <si>
    <t>14 外貌に醜状を残すもの</t>
  </si>
  <si>
    <t>15 女子の外貌に醜状を残すもの。</t>
  </si>
  <si>
    <t>1 一眼の視力が 0.6 以下になったもの</t>
  </si>
  <si>
    <t>139万円</t>
  </si>
  <si>
    <t>57万円</t>
  </si>
  <si>
    <t>180万円</t>
  </si>
  <si>
    <t>1 一眼の視力が 0.6 以下になったもの、</t>
  </si>
  <si>
    <t>2 正面以外を見た場合に複視の症状を残すもの</t>
  </si>
  <si>
    <t>2 正面以外を見た場合に複視の症状を残すもの、</t>
  </si>
  <si>
    <t>3 一眼に半盲症、視野狭窄又は視野変状を残すもの</t>
  </si>
  <si>
    <t>3 一眼に半盲症、視野狭窄又は視野変状を残すもの、</t>
  </si>
  <si>
    <t>4 両眼のまぶたの一部に欠損を残し又は睫毛はげを残すもの</t>
  </si>
  <si>
    <t>4 両眼のまぶたの一部に欠損を残し又は睫毛はげを残すもの、</t>
  </si>
  <si>
    <t>5 五歯以上に歯科補綴を加えたもの</t>
  </si>
  <si>
    <t>5 五歯以上に歯科補綴を加えたもの、</t>
  </si>
  <si>
    <t>6 一手の小指の用を廃したもの</t>
  </si>
  <si>
    <t>6 一手の小指の用を廃したもの、</t>
  </si>
  <si>
    <t>7 一手の親指の指骨の一部を失ったもの</t>
  </si>
  <si>
    <t>7 一手の親指の指骨の一部を失ったもの、</t>
  </si>
  <si>
    <t>8 一下肢を1㎝以上短縮したもの</t>
  </si>
  <si>
    <t>8 一下肢を 1 ㎝以上短縮したもの、</t>
  </si>
  <si>
    <t>9 一足の第三の足指以下の1又は2の足指を失ったもの</t>
  </si>
  <si>
    <t>9 一足の第三の足指以下の 1 又は 2 の足指を失ったもの、</t>
  </si>
  <si>
    <t>10 一足の第2の足指の用を廃したもの、第2の足指を含み2の足指の用を廃したもの又は第3の足指以下の3の足指の用を廃したもの</t>
  </si>
  <si>
    <t>10 一足の第二の足指の用を廃したもの、第二の足指を含み 2 の足指の用を廃したもの又は第三の足指以下の 3 の足指の用を廃したもの、</t>
  </si>
  <si>
    <t>1 一眼のまぶたの一部に欠損を残し又は睫毛はげを残すもの</t>
  </si>
  <si>
    <t>75万円</t>
  </si>
  <si>
    <t>32万円</t>
  </si>
  <si>
    <t>110万円</t>
  </si>
  <si>
    <t>11 胸腹部臓器の機能に障害を残すもの、</t>
  </si>
  <si>
    <t>2 三歯以上に対して歯科補綴を加えたもの</t>
  </si>
  <si>
    <t>1 一眼のまぶたの一部に欠損を残し又は睫毛はげを残すもの、</t>
  </si>
  <si>
    <t>3 一耳の聴力が 1m 以上の距離では小声を解することが出来ない程度になったもの</t>
  </si>
  <si>
    <t>2 三歯以上に対して歯科補綴を加えたもの、</t>
  </si>
  <si>
    <t>4 上肢の露出面に手のひらの大きさの醜いあとを残すもの</t>
  </si>
  <si>
    <t>3 一耳の聴力が 1m 以上の距離では小声を解することが出来ない程度になったもの、</t>
  </si>
  <si>
    <t>5 下肢の露出面に手のひらの大きさの醜いあとを残すもの</t>
  </si>
  <si>
    <t>4 上肢の露出面に手のひらの大きさの醜いあとを残すもの、</t>
  </si>
  <si>
    <t>6 一手の親指以外の手指の指骨の一部を失ったもの</t>
  </si>
  <si>
    <t>5 下肢の露出面に手のひらの大きさの醜いあとを残すもの、</t>
  </si>
  <si>
    <t>7 一手の親指以外の手指の遠位指節間関節を屈伸することが出来なくなったもの</t>
  </si>
  <si>
    <t>6 一手の親指以外の手指の指骨の一部を失ったもの、</t>
  </si>
  <si>
    <t>8 一足の第三の足指以下の1又は2の足指の用を廃したもの</t>
  </si>
  <si>
    <t>7 一手の親指以外の手指の遠位指節間関節を屈伸することが出来なくなったもの、</t>
  </si>
  <si>
    <t>9 局部に神経症状を残すもの</t>
  </si>
  <si>
    <t>8 一足の第三の足指以下の 1 又は 2 の足指の用を廃したもの、</t>
  </si>
  <si>
    <t>9 局部に神経症状を残すもの、</t>
  </si>
  <si>
    <t>10 男子の外貌に醜状を残すもの、</t>
  </si>
  <si>
    <t>後遺障害別等級表（※H22年6月10日以降発生した事故）</t>
  </si>
  <si>
    <t>後遺障害別等級表（※H18年4月1日以降発生した事故）</t>
  </si>
  <si>
    <t>自賠責保険</t>
  </si>
  <si>
    <t>【１】</t>
  </si>
  <si>
    <t>後遺障害逸失利益</t>
  </si>
  <si>
    <t>基礎収入 × 後遺症による労働能力喪失率 × ライプニッツ係数（中間利息控除）</t>
  </si>
  <si>
    <t>【２】</t>
  </si>
  <si>
    <t>死亡逸失利益</t>
  </si>
  <si>
    <t>基礎収入 × （１―生活費控除率） × 就労可能年数に対応する ライプニッツ係数（中間利息控除）</t>
  </si>
  <si>
    <t>基礎収入</t>
  </si>
  <si>
    <t>（1）</t>
  </si>
  <si>
    <t>給与所得者の場合は、原則として交通事故に遭う前年度の給与年額（賞与含む）を基準として算出</t>
  </si>
  <si>
    <t>（2）</t>
  </si>
  <si>
    <t>自営業者の場合は、交通事故に遭う前年度の申告所得を参考に算出</t>
  </si>
  <si>
    <t>または、実収入額の所得があったことを証明することができれば実収入額を基礎収入とすることも可能</t>
  </si>
  <si>
    <t>（3）</t>
  </si>
  <si>
    <t>専業主婦や主夫の場合、賃金センサスの女性労働者平均賃金を基礎収入</t>
  </si>
  <si>
    <t>（4）</t>
  </si>
  <si>
    <t>学生や幼児の場合、賃金センサスの「男女別全年齢平均の賃金額」</t>
  </si>
  <si>
    <t>または男女関係なく算出した平均賃金を基礎収入として算出</t>
  </si>
  <si>
    <t>全年齢平均給与額（平均月額）</t>
  </si>
  <si>
    <t>労働能力喪失率表</t>
  </si>
  <si>
    <t xml:space="preserve"> ライプニッツ係数</t>
  </si>
  <si>
    <t>男性の平均余命</t>
  </si>
  <si>
    <t>女性の平均余命</t>
  </si>
  <si>
    <t>就労可能年数</t>
  </si>
  <si>
    <t>男  子</t>
  </si>
  <si>
    <t>女  子</t>
  </si>
  <si>
    <t>後遺障害等級</t>
  </si>
  <si>
    <t>喪失率</t>
  </si>
  <si>
    <t>喪失年数</t>
  </si>
  <si>
    <t>係数</t>
  </si>
  <si>
    <t>年数</t>
  </si>
  <si>
    <t>男性</t>
  </si>
  <si>
    <t>女性</t>
  </si>
  <si>
    <t>第1級</t>
  </si>
  <si>
    <t>係数</t>
  </si>
  <si>
    <t>第2級</t>
  </si>
  <si>
    <t>年齢別平均給与額（平均月額）</t>
  </si>
  <si>
    <t>第3級</t>
  </si>
  <si>
    <t>年令</t>
  </si>
  <si>
    <t>第4級</t>
  </si>
  <si>
    <t>第5級</t>
  </si>
  <si>
    <t>第6級</t>
  </si>
  <si>
    <t>第7級</t>
  </si>
  <si>
    <t>第8級</t>
  </si>
  <si>
    <t>第9級</t>
  </si>
  <si>
    <t>第10級</t>
  </si>
  <si>
    <t>第11級</t>
  </si>
  <si>
    <t>第12級</t>
  </si>
  <si>
    <t>第13級</t>
  </si>
  <si>
    <t>第14級</t>
  </si>
  <si>
    <t>68～</t>
  </si>
  <si>
    <t>青い本基準</t>
  </si>
  <si>
    <t>入通院慰謝料算定表（青い本基準）</t>
  </si>
  <si>
    <t>1月</t>
  </si>
  <si>
    <t>2月</t>
  </si>
  <si>
    <t>3月</t>
  </si>
  <si>
    <t>4月</t>
  </si>
  <si>
    <t>5月</t>
  </si>
  <si>
    <t>6月</t>
  </si>
  <si>
    <t>7月</t>
  </si>
  <si>
    <t>8月</t>
  </si>
  <si>
    <t>9月</t>
  </si>
  <si>
    <t>10月</t>
  </si>
  <si>
    <t>11月</t>
  </si>
  <si>
    <t>12月</t>
  </si>
  <si>
    <t>13月</t>
  </si>
  <si>
    <t>14月</t>
  </si>
  <si>
    <t>15月</t>
  </si>
  <si>
    <t>上限</t>
  </si>
  <si>
    <t>８割</t>
  </si>
  <si>
    <t>下限</t>
  </si>
  <si>
    <t>下限値は他覚症状のないむち打ち症や打撲などの軽傷を、上限値は脊髄損傷など特に重篤なケースを想定しています。</t>
  </si>
  <si>
    <t xml:space="preserve">通常は上限値の７～８割を目安とします。 </t>
  </si>
  <si>
    <t>特に重篤で苦痛が長く続く場合などは上限の２割増し程度まで増額する場合があるとされています。</t>
  </si>
  <si>
    <t>通院が長期化し通院頻度が月に２～３回にも満たない場合などは、実通院日数を３．５倍 して通院期間とする場合があります。</t>
  </si>
  <si>
    <t>暴行傷害事件</t>
  </si>
  <si>
    <t>故意性</t>
  </si>
  <si>
    <t>故意　・　過失　・　不明</t>
  </si>
  <si>
    <t>発生事由</t>
  </si>
  <si>
    <t>不注意・怨恨・嫌がらせ・報復</t>
  </si>
  <si>
    <t>相手方（加害者）の内容</t>
  </si>
  <si>
    <t>（　　年　　月　　日）</t>
  </si>
  <si>
    <t>（延　　ヶ月　　　日）</t>
  </si>
  <si>
    <t>（録画映像・目撃証言・その他　　　　　　　　　　　　　　　　　　　　）</t>
  </si>
  <si>
    <t>無・有</t>
  </si>
  <si>
    <t>無・有</t>
  </si>
  <si>
    <t>無・有</t>
  </si>
  <si>
    <t>暴行内容</t>
  </si>
  <si>
    <t>住所（</t>
  </si>
  <si>
    <t>（　　　　　　　　　　）</t>
  </si>
  <si>
    <t>電話番号</t>
  </si>
  <si>
    <t>メール</t>
  </si>
  <si>
    <t>関係性</t>
  </si>
  <si>
    <t>知人・友人・配偶者・同僚・その他</t>
  </si>
  <si>
    <t>管轄署</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</si>
</sst>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lt;=999]000;[&lt;=99999]000\-00;000\-0000"/>
    <numFmt numFmtId="178" formatCode="[$-411]ggge&quot;年&quot;m&quot;月&quot;d&quot;日&quot;;@"/>
    <numFmt numFmtId="179" formatCode="#,##0&quot;円&quot;"/>
    <numFmt numFmtId="180" formatCode="&quot;金&quot;#,##0&quot;円&quot;"/>
    <numFmt numFmtId="181" formatCode="gee&quot;年&quot;mm&quot;月&quot;dd&quot;～&quot;"/>
    <numFmt numFmtId="182" formatCode="&quot;～&quot;gee&quot;年&quot;mm&quot;月&quot;dd&quot;まで&quot;"/>
    <numFmt numFmtId="183" formatCode="#,##0_ "/>
    <numFmt numFmtId="184" formatCode="#,##0_);[Red]\(#,##0\)"/>
    <numFmt numFmtId="185" formatCode="0_ "/>
    <numFmt numFmtId="186" formatCode="&quot;(&quot;#,###&quot;)&quot;"/>
    <numFmt numFmtId="187" formatCode="yyyy/mm/dd"/>
    <numFmt numFmtId="188" formatCode="gggee&quot;年&quot;m&quot;月&quot;d&quot;日&quot;"/>
    <numFmt numFmtId="189" formatCode="gggee&quot;年&quot;m&quot;月&quot;d&quot;日生&quot;"/>
    <numFmt numFmtId="190" formatCode="gee&quot;年&quot;mm&quot;月&quot;dd&quot;日&quot;"/>
    <numFmt numFmtId="191" formatCode="#,###&quot;円&quot;"/>
    <numFmt numFmtId="192" formatCode="gggee&quot;年&quot;mm&quot;月&quot;dd&quot;日生&quot;"/>
    <numFmt numFmtId="193" formatCode="[&lt;=999]000;[&lt;=9999]000\-00;000\-0000"/>
    <numFmt numFmtId="194" formatCode="gggee&quot;年&quot;mm&quot;月&quot;dd&quot;日&quot;"/>
    <numFmt numFmtId="195" formatCode="h:mm;@"/>
    <numFmt numFmtId="196" formatCode=";;;"/>
    <numFmt numFmtId="197" formatCode="#&quot;歳&quot;"/>
    <numFmt numFmtId="198" formatCode="&quot;【&quot;[$-411]ggge&quot;年&quot;m&quot;月&quot;d&quot;日】&quot;"/>
    <numFmt numFmtId="199" formatCode="&quot;（&quot;#,###"/>
    <numFmt numFmtId="200" formatCode="#&quot;人&quot;"/>
    <numFmt numFmtId="201" formatCode="gggee&quot;年&quot;mm&quot;月&quot;dd&quot;日&quot;;;&quot;平成　　　年　　　月　　　日&quot;"/>
    <numFmt numFmtId="202" formatCode="yyyy&quot;年&quot;m&quot;月&quot;d&quot;日生&quot;;"/>
    <numFmt numFmtId="203" formatCode="#&quot;年&quot;"/>
    <numFmt numFmtId="204" formatCode="#&quot;月&quot;"/>
    <numFmt numFmtId="205" formatCode="#&quot;日&quot;"/>
    <numFmt numFmtId="206" formatCode="&quot;金&quot;#&quot;円&quot;"/>
    <numFmt numFmtId="207" formatCode="yyyy&quot;年&quot;mm&quot;月&quot;dd&quot;日&quot;"/>
    <numFmt numFmtId="208" formatCode="&quot;月&quot;#,###&quot;円&quot;"/>
    <numFmt numFmtId="209" formatCode="ggge&quot;年&quot;mm&quot;月&quot;dd&quot;日&quot;"/>
    <numFmt numFmtId="210" formatCode="yyyy&quot;年&quot;m&quot;月&quot;d&quot;日&quot;;@"/>
    <numFmt numFmtId="211" formatCode="&quot;（&quot;[$-411]ggge&quot;年&quot;m&quot;月&quot;d&quot;日）&quot;;@"/>
    <numFmt numFmtId="212" formatCode="0&quot;歳&quot;\ "/>
    <numFmt numFmtId="213" formatCode="&quot;（&quot;#"/>
    <numFmt numFmtId="214" formatCode="#&quot;回&quot;"/>
    <numFmt numFmtId="215" formatCode="&quot;×&quot;0"/>
    <numFmt numFmtId="216" formatCode="0&quot;円&quot;"/>
    <numFmt numFmtId="217" formatCode="yyyy/m/d;@"/>
    <numFmt numFmtId="218" formatCode="&quot;-&quot;@"/>
    <numFmt numFmtId="219" formatCode="0.00;;"/>
    <numFmt numFmtId="220" formatCode="0.00%;;#%"/>
    <numFmt numFmtId="221" formatCode="#,###&quot;回&quot;"/>
    <numFmt numFmtId="222" formatCode="#&quot;名&quot;"/>
    <numFmt numFmtId="223" formatCode="[$]ggge&quot;年&quot;m&quot;月&quot;d&quot;日&quot;;@"/>
    <numFmt numFmtId="224" formatCode="[$-411]gge&quot;年&quot;m&quot;月&quot;d&quot;日&quot;;@"/>
    <numFmt numFmtId="225" formatCode="[$]gge&quot;年&quot;m&quot;月&quot;d&quot;日&quot;;@"/>
    <numFmt numFmtId="226" formatCode="0_);[Red]\(0\)"/>
    <numFmt numFmtId="227" formatCode="#,##0_ &quot;円&quot;"/>
    <numFmt numFmtId="228" formatCode="&quot;（&quot;#,##0_ &quot;円）&quot;"/>
    <numFmt numFmtId="229" formatCode="#,##0&quot;万円&quot;"/>
    <numFmt numFmtId="230" formatCode="#&quot; 級&quot;"/>
    <numFmt numFmtId="231" formatCode="0,000&quot;円&quot;"/>
    <numFmt numFmtId="232" formatCode="0.0_ "/>
    <numFmt numFmtId="233" formatCode="0;0;"/>
    <numFmt numFmtId="234" formatCode="[$]ggge&quot;年&quot;m&quot;月&quot;d&quot;日&quot;;@"/>
    <numFmt numFmtId="235" formatCode="[$]gge&quot;年&quot;m&quot;月&quot;d&quot;日&quot;;@"/>
  </numFmts>
  <fonts count="82">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b/>
      <sz val="12"/>
      <name val="HG丸ｺﾞｼｯｸM-PRO"/>
      <family val="3"/>
    </font>
    <font>
      <sz val="11"/>
      <name val="HG丸ｺﾞｼｯｸM-PRO"/>
      <family val="3"/>
    </font>
    <font>
      <sz val="9"/>
      <name val="HG丸ｺﾞｼｯｸM-PRO"/>
      <family val="3"/>
    </font>
    <font>
      <sz val="12"/>
      <name val="HG丸ｺﾞｼｯｸM-PRO"/>
      <family val="3"/>
    </font>
    <font>
      <sz val="18"/>
      <name val="HG丸ｺﾞｼｯｸM-PRO"/>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name val="HG丸ｺﾞｼｯｸM-PRO"/>
      <family val="3"/>
    </font>
    <font>
      <b/>
      <sz val="11"/>
      <name val="ＭＳ Ｐゴシック"/>
      <family val="3"/>
    </font>
    <font>
      <b/>
      <sz val="12"/>
      <name val="ＭＳ Ｐゴシック"/>
      <family val="3"/>
    </font>
    <font>
      <b/>
      <sz val="14"/>
      <name val="ＭＳ Ｐゴシック"/>
      <family val="3"/>
    </font>
    <font>
      <sz val="10"/>
      <name val="HG丸ｺﾞｼｯｸM-PRO"/>
      <family val="3"/>
    </font>
    <font>
      <sz val="10"/>
      <name val="ＭＳ Ｐゴシック"/>
      <family val="3"/>
    </font>
    <font>
      <b/>
      <sz val="11"/>
      <name val="ＭＳ ゴシック"/>
      <family val="3"/>
    </font>
    <font>
      <b/>
      <sz val="18"/>
      <color indexed="56"/>
      <name val="ＭＳ Ｐゴシック"/>
      <family val="3"/>
    </font>
    <font>
      <b/>
      <sz val="11"/>
      <color indexed="8"/>
      <name val="ＭＳ Ｐゴシック"/>
      <family val="3"/>
    </font>
    <font>
      <sz val="6"/>
      <color indexed="8"/>
      <name val="ＭＳ Ｐゴシック"/>
      <family val="3"/>
    </font>
    <font>
      <b/>
      <sz val="14"/>
      <color indexed="8"/>
      <name val="ＭＳ Ｐゴシック"/>
      <family val="3"/>
    </font>
    <font>
      <b/>
      <sz val="12"/>
      <color indexed="8"/>
      <name val="ＭＳ Ｐゴシック"/>
      <family val="3"/>
    </font>
    <font>
      <sz val="12"/>
      <color indexed="8"/>
      <name val="ＭＳ Ｐゴシック"/>
      <family val="3"/>
    </font>
    <font>
      <sz val="8"/>
      <color indexed="8"/>
      <name val="ＭＳ Ｐゴシック"/>
      <family val="3"/>
    </font>
    <font>
      <sz val="26"/>
      <color indexed="8"/>
      <name val="ＭＳ Ｐゴシック"/>
      <family val="3"/>
    </font>
    <font>
      <sz val="18"/>
      <color indexed="8"/>
      <name val="ＭＳ Ｐゴシック"/>
      <family val="3"/>
    </font>
    <font>
      <b/>
      <sz val="18"/>
      <color indexed="8"/>
      <name val="ＭＳ Ｐゴシック"/>
      <family val="3"/>
    </font>
    <font>
      <sz val="16"/>
      <color indexed="8"/>
      <name val="ＭＳ Ｐゴシック"/>
      <family val="3"/>
    </font>
    <font>
      <b/>
      <sz val="16"/>
      <color indexed="8"/>
      <name val="ＭＳ Ｐゴシック"/>
      <family val="3"/>
    </font>
    <font>
      <sz val="10"/>
      <color indexed="8"/>
      <name val="ＭＳ Ｐゴシック"/>
      <family val="3"/>
    </font>
    <font>
      <sz val="9"/>
      <color indexed="8"/>
      <name val="ＭＳ Ｐゴシック"/>
      <family val="3"/>
    </font>
    <font>
      <sz val="14"/>
      <color indexed="8"/>
      <name val="BIZ UDゴシック"/>
      <family val="3"/>
    </font>
    <font>
      <b/>
      <sz val="24"/>
      <color indexed="8"/>
      <name val="BIZ UDゴシック"/>
      <family val="3"/>
    </font>
    <font>
      <b/>
      <sz val="18"/>
      <color indexed="8"/>
      <name val="BIZ UDゴシック"/>
      <family val="3"/>
    </font>
    <font>
      <sz val="24"/>
      <color indexed="8"/>
      <name val="BIZ UDゴシック"/>
      <family val="3"/>
    </font>
    <font>
      <sz val="28"/>
      <color indexed="10"/>
      <name val="BIZ UDゴシック"/>
      <family val="3"/>
    </font>
    <font>
      <b/>
      <sz val="11"/>
      <color indexed="10"/>
      <name val="ＭＳ Ｐゴシック"/>
      <family val="3"/>
    </font>
    <font>
      <b/>
      <sz val="28"/>
      <color indexed="8"/>
      <name val="ＭＳ Ｐゴシック"/>
      <family val="3"/>
    </font>
    <font>
      <sz val="11"/>
      <name val="BIZ UDゴシック"/>
      <family val="3"/>
    </font>
    <font>
      <b/>
      <sz val="11"/>
      <name val="BIZ UDゴシック"/>
      <family val="3"/>
    </font>
    <font>
      <b/>
      <sz val="12"/>
      <name val="BIZ UDゴシック"/>
      <family val="3"/>
    </font>
    <font>
      <b/>
      <sz val="14"/>
      <name val="BIZ UD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mediumGray">
        <fgColor indexed="9"/>
        <bgColor indexed="47"/>
      </patternFill>
    </fill>
    <fill>
      <patternFill patternType="solid">
        <fgColor indexed="26"/>
        <bgColor indexed="64"/>
      </patternFill>
    </fill>
  </fills>
  <borders count="7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color indexed="63"/>
      </left>
      <right style="medium"/>
      <top style="medium"/>
      <bottom style="thin"/>
    </border>
    <border>
      <left style="thin"/>
      <right style="thin"/>
      <top style="thin"/>
      <bottom style="thin"/>
    </border>
    <border>
      <left>
        <color indexed="63"/>
      </left>
      <right style="medium"/>
      <top style="thin"/>
      <bottom style="thin"/>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color indexed="63"/>
      </bottom>
    </border>
    <border>
      <left style="medium"/>
      <right style="medium"/>
      <top style="medium"/>
      <bottom style="medium"/>
    </border>
    <border>
      <left style="medium"/>
      <right style="thin"/>
      <top style="medium"/>
      <bottom>
        <color indexed="63"/>
      </bottom>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thin"/>
      <right>
        <color indexed="63"/>
      </right>
      <top>
        <color indexed="63"/>
      </top>
      <bottom style="thin"/>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style="medium"/>
      <bottom>
        <color indexed="63"/>
      </bottom>
    </border>
    <border>
      <left>
        <color indexed="63"/>
      </left>
      <right style="medium"/>
      <top>
        <color indexed="63"/>
      </top>
      <bottom>
        <color indexed="63"/>
      </bottom>
    </border>
    <border>
      <left style="thin"/>
      <right style="medium"/>
      <top style="thin"/>
      <bottom>
        <color indexed="63"/>
      </bottom>
    </border>
    <border>
      <left style="thin"/>
      <right style="medium"/>
      <top style="thin"/>
      <bottom style="medium"/>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medium"/>
      <right>
        <color indexed="63"/>
      </right>
      <top style="medium"/>
      <bottom>
        <color indexed="63"/>
      </bottom>
    </border>
    <border>
      <left style="thin"/>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style="medium"/>
      <bottom style="thin"/>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color indexed="63"/>
      </right>
      <top style="thin"/>
      <bottom style="mediu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176" fontId="9" fillId="0" borderId="0" applyFill="0" applyBorder="0" applyAlignment="0">
      <protection/>
    </xf>
    <xf numFmtId="0" fontId="10" fillId="0" borderId="0">
      <alignment horizontal="left"/>
      <protection/>
    </xf>
    <xf numFmtId="0" fontId="11" fillId="0" borderId="1" applyNumberFormat="0" applyAlignment="0" applyProtection="0"/>
    <xf numFmtId="0" fontId="11" fillId="0" borderId="2">
      <alignment horizontal="left" vertical="center"/>
      <protection/>
    </xf>
    <xf numFmtId="0" fontId="12" fillId="0" borderId="0">
      <alignment/>
      <protection/>
    </xf>
    <xf numFmtId="4" fontId="10" fillId="0" borderId="0">
      <alignment horizontal="right"/>
      <protection/>
    </xf>
    <xf numFmtId="4" fontId="13" fillId="0" borderId="0">
      <alignment horizontal="right"/>
      <protection/>
    </xf>
    <xf numFmtId="0" fontId="14" fillId="0" borderId="0">
      <alignment horizontal="left"/>
      <protection/>
    </xf>
    <xf numFmtId="0" fontId="15" fillId="0" borderId="0">
      <alignment horizontal="center"/>
      <protection/>
    </xf>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3" applyNumberFormat="0" applyAlignment="0" applyProtection="0"/>
    <xf numFmtId="0" fontId="67" fillId="27" borderId="0" applyNumberFormat="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1" fillId="28" borderId="4" applyNumberFormat="0" applyFont="0" applyAlignment="0" applyProtection="0"/>
    <xf numFmtId="0" fontId="69" fillId="0" borderId="5" applyNumberFormat="0" applyFill="0" applyAlignment="0" applyProtection="0"/>
    <xf numFmtId="0" fontId="70" fillId="29" borderId="0" applyNumberFormat="0" applyBorder="0" applyAlignment="0" applyProtection="0"/>
    <xf numFmtId="0" fontId="71" fillId="30" borderId="6" applyNumberFormat="0" applyAlignment="0" applyProtection="0"/>
    <xf numFmtId="0" fontId="7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3" fillId="0" borderId="7" applyNumberFormat="0" applyFill="0" applyAlignment="0" applyProtection="0"/>
    <xf numFmtId="0" fontId="74" fillId="0" borderId="8" applyNumberFormat="0" applyFill="0" applyAlignment="0" applyProtection="0"/>
    <xf numFmtId="0" fontId="75" fillId="0" borderId="9" applyNumberFormat="0" applyFill="0" applyAlignment="0" applyProtection="0"/>
    <xf numFmtId="0" fontId="75" fillId="0" borderId="0" applyNumberFormat="0" applyFill="0" applyBorder="0" applyAlignment="0" applyProtection="0"/>
    <xf numFmtId="0" fontId="76" fillId="0" borderId="10" applyNumberFormat="0" applyFill="0" applyAlignment="0" applyProtection="0"/>
    <xf numFmtId="0" fontId="77" fillId="30" borderId="11" applyNumberFormat="0" applyAlignment="0" applyProtection="0"/>
    <xf numFmtId="0" fontId="7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9" fillId="31" borderId="6"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protection/>
    </xf>
    <xf numFmtId="0" fontId="3"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526">
    <xf numFmtId="0" fontId="0" fillId="0" borderId="0" xfId="0" applyAlignment="1">
      <alignment vertical="center"/>
    </xf>
    <xf numFmtId="0" fontId="5" fillId="0" borderId="0" xfId="75" applyFont="1" applyAlignment="1">
      <alignment vertical="center"/>
      <protection/>
    </xf>
    <xf numFmtId="0" fontId="5" fillId="0" borderId="12" xfId="75" applyFont="1" applyBorder="1" applyAlignment="1">
      <alignment horizontal="center" vertical="center"/>
      <protection/>
    </xf>
    <xf numFmtId="0" fontId="5" fillId="0" borderId="0" xfId="75" applyFont="1" applyAlignment="1">
      <alignment horizontal="center" vertical="center"/>
      <protection/>
    </xf>
    <xf numFmtId="0" fontId="6" fillId="0" borderId="13" xfId="75" applyFont="1" applyBorder="1" applyAlignment="1">
      <alignment horizontal="center" vertical="center"/>
      <protection/>
    </xf>
    <xf numFmtId="0" fontId="5" fillId="0" borderId="14" xfId="75" applyFont="1" applyBorder="1" applyAlignment="1">
      <alignment horizontal="center" vertical="center"/>
      <protection/>
    </xf>
    <xf numFmtId="0" fontId="5" fillId="0" borderId="15" xfId="75" applyFont="1" applyBorder="1" applyAlignment="1">
      <alignment horizontal="center" vertical="center"/>
      <protection/>
    </xf>
    <xf numFmtId="0" fontId="5" fillId="0" borderId="16" xfId="75" applyFont="1" applyBorder="1" applyAlignment="1">
      <alignment horizontal="center" vertical="center"/>
      <protection/>
    </xf>
    <xf numFmtId="0" fontId="5" fillId="0" borderId="17" xfId="75" applyFont="1" applyBorder="1" applyAlignment="1">
      <alignment horizontal="center" vertical="center"/>
      <protection/>
    </xf>
    <xf numFmtId="0" fontId="5" fillId="0" borderId="18" xfId="75" applyFont="1" applyBorder="1" applyAlignment="1">
      <alignment horizontal="center" vertical="center"/>
      <protection/>
    </xf>
    <xf numFmtId="0" fontId="5" fillId="0" borderId="19" xfId="75" applyFont="1" applyBorder="1" applyAlignment="1">
      <alignment horizontal="center" vertical="center"/>
      <protection/>
    </xf>
    <xf numFmtId="0" fontId="5" fillId="0" borderId="20" xfId="75" applyFont="1" applyBorder="1" applyAlignment="1">
      <alignment horizontal="center" vertical="center"/>
      <protection/>
    </xf>
    <xf numFmtId="0" fontId="5" fillId="0" borderId="21" xfId="75" applyFont="1" applyBorder="1" applyAlignment="1">
      <alignment horizontal="center" vertical="center"/>
      <protection/>
    </xf>
    <xf numFmtId="0" fontId="5" fillId="0" borderId="22" xfId="75" applyFont="1" applyBorder="1" applyAlignment="1">
      <alignment horizontal="center" vertical="center"/>
      <protection/>
    </xf>
    <xf numFmtId="0" fontId="5" fillId="0" borderId="22" xfId="75" applyFont="1" applyBorder="1" applyAlignment="1">
      <alignment vertical="center"/>
      <protection/>
    </xf>
    <xf numFmtId="0" fontId="8" fillId="0" borderId="0" xfId="75" applyFont="1" applyAlignment="1">
      <alignment vertical="center"/>
      <protection/>
    </xf>
    <xf numFmtId="0" fontId="4" fillId="33" borderId="23" xfId="75" applyFont="1" applyFill="1" applyBorder="1" applyAlignment="1">
      <alignment horizontal="center" vertical="center"/>
      <protection/>
    </xf>
    <xf numFmtId="0" fontId="5" fillId="0" borderId="24" xfId="75" applyFont="1" applyBorder="1" applyAlignment="1">
      <alignment horizontal="center" vertical="center"/>
      <protection/>
    </xf>
    <xf numFmtId="0" fontId="5" fillId="0" borderId="25" xfId="75" applyFont="1" applyBorder="1" applyAlignment="1">
      <alignment horizontal="center" vertical="center"/>
      <protection/>
    </xf>
    <xf numFmtId="0" fontId="5" fillId="0" borderId="26" xfId="75" applyFont="1" applyBorder="1" applyAlignment="1">
      <alignment horizontal="center" vertical="center"/>
      <protection/>
    </xf>
    <xf numFmtId="0" fontId="5" fillId="0" borderId="27" xfId="75" applyFont="1" applyBorder="1" applyAlignment="1">
      <alignment horizontal="center" vertical="center"/>
      <protection/>
    </xf>
    <xf numFmtId="0" fontId="5" fillId="0" borderId="28" xfId="75" applyFont="1" applyBorder="1" applyAlignment="1">
      <alignment horizontal="center" vertical="center"/>
      <protection/>
    </xf>
    <xf numFmtId="0" fontId="5" fillId="0" borderId="29" xfId="75" applyFont="1" applyBorder="1" applyAlignment="1">
      <alignment horizontal="center" vertical="center"/>
      <protection/>
    </xf>
    <xf numFmtId="0" fontId="5" fillId="0" borderId="30" xfId="75" applyFont="1" applyBorder="1" applyAlignment="1">
      <alignment horizontal="center" vertical="center"/>
      <protection/>
    </xf>
    <xf numFmtId="0" fontId="5" fillId="0" borderId="31" xfId="75" applyFont="1" applyBorder="1" applyAlignment="1">
      <alignment horizontal="center" vertical="center"/>
      <protection/>
    </xf>
    <xf numFmtId="0" fontId="5" fillId="0" borderId="32" xfId="75" applyFont="1" applyBorder="1" applyAlignment="1">
      <alignment horizontal="center" vertical="center"/>
      <protection/>
    </xf>
    <xf numFmtId="0" fontId="5" fillId="0" borderId="33" xfId="75" applyFont="1" applyBorder="1" applyAlignment="1">
      <alignment horizontal="center" vertical="center"/>
      <protection/>
    </xf>
    <xf numFmtId="0" fontId="5" fillId="0" borderId="34" xfId="75" applyFont="1" applyBorder="1" applyAlignment="1">
      <alignment horizontal="center" vertical="center"/>
      <protection/>
    </xf>
    <xf numFmtId="0" fontId="5" fillId="0" borderId="35" xfId="75" applyFont="1" applyBorder="1" applyAlignment="1">
      <alignment horizontal="center" vertical="center"/>
      <protection/>
    </xf>
    <xf numFmtId="0" fontId="4" fillId="33" borderId="36" xfId="75" applyFont="1" applyFill="1" applyBorder="1" applyAlignment="1">
      <alignment horizontal="center" vertical="center"/>
      <protection/>
    </xf>
    <xf numFmtId="0" fontId="5" fillId="0" borderId="13" xfId="75" applyFont="1" applyBorder="1" applyAlignment="1">
      <alignment horizontal="center" vertical="center"/>
      <protection/>
    </xf>
    <xf numFmtId="0" fontId="5" fillId="0" borderId="28" xfId="75" applyFont="1" applyBorder="1" applyAlignment="1">
      <alignment vertical="center"/>
      <protection/>
    </xf>
    <xf numFmtId="0" fontId="5" fillId="0" borderId="0" xfId="70" applyFont="1">
      <alignment vertical="center"/>
      <protection/>
    </xf>
    <xf numFmtId="0" fontId="3" fillId="0" borderId="0" xfId="70">
      <alignment vertical="center"/>
      <protection/>
    </xf>
    <xf numFmtId="0" fontId="3" fillId="0" borderId="30" xfId="70" applyBorder="1" applyAlignment="1">
      <alignment horizontal="left" vertical="center"/>
      <protection/>
    </xf>
    <xf numFmtId="0" fontId="3" fillId="0" borderId="28" xfId="70" applyBorder="1" applyAlignment="1">
      <alignment horizontal="left" vertical="center"/>
      <protection/>
    </xf>
    <xf numFmtId="0" fontId="17" fillId="34" borderId="16" xfId="70" applyFont="1" applyFill="1" applyBorder="1">
      <alignment vertical="center"/>
      <protection/>
    </xf>
    <xf numFmtId="177" fontId="3" fillId="0" borderId="28" xfId="70" applyNumberFormat="1" applyBorder="1" applyAlignment="1">
      <alignment horizontal="left" vertical="center"/>
      <protection/>
    </xf>
    <xf numFmtId="0" fontId="17" fillId="35" borderId="16" xfId="70" applyFont="1" applyFill="1" applyBorder="1">
      <alignment vertical="center"/>
      <protection/>
    </xf>
    <xf numFmtId="178" fontId="3" fillId="0" borderId="28" xfId="70" applyNumberFormat="1" applyBorder="1" applyAlignment="1">
      <alignment horizontal="left" vertical="center"/>
      <protection/>
    </xf>
    <xf numFmtId="0" fontId="3" fillId="0" borderId="37" xfId="70" applyBorder="1">
      <alignment vertical="center"/>
      <protection/>
    </xf>
    <xf numFmtId="179" fontId="3" fillId="0" borderId="28" xfId="70" applyNumberFormat="1" applyBorder="1" applyAlignment="1">
      <alignment horizontal="center" vertical="center"/>
      <protection/>
    </xf>
    <xf numFmtId="179" fontId="3" fillId="0" borderId="28" xfId="70" applyNumberFormat="1" applyBorder="1" applyAlignment="1">
      <alignment horizontal="left" vertical="center"/>
      <protection/>
    </xf>
    <xf numFmtId="179" fontId="3" fillId="0" borderId="38" xfId="70" applyNumberFormat="1" applyBorder="1" applyAlignment="1">
      <alignment horizontal="left" vertical="center"/>
      <protection/>
    </xf>
    <xf numFmtId="0" fontId="3" fillId="0" borderId="28" xfId="70" applyBorder="1" applyAlignment="1">
      <alignment horizontal="distributed" vertical="center"/>
      <protection/>
    </xf>
    <xf numFmtId="0" fontId="3" fillId="0" borderId="28" xfId="70" applyBorder="1" applyAlignment="1">
      <alignment horizontal="center" vertical="center"/>
      <protection/>
    </xf>
    <xf numFmtId="0" fontId="3" fillId="0" borderId="39" xfId="70" applyBorder="1" applyAlignment="1">
      <alignment horizontal="center" vertical="center"/>
      <protection/>
    </xf>
    <xf numFmtId="0" fontId="17" fillId="35" borderId="35" xfId="70" applyFont="1" applyFill="1" applyBorder="1">
      <alignment vertical="center"/>
      <protection/>
    </xf>
    <xf numFmtId="0" fontId="3" fillId="0" borderId="39" xfId="70" applyBorder="1" applyAlignment="1">
      <alignment horizontal="left" vertical="center"/>
      <protection/>
    </xf>
    <xf numFmtId="0" fontId="17" fillId="0" borderId="15" xfId="70" applyFont="1" applyBorder="1" applyAlignment="1">
      <alignment horizontal="center" vertical="center"/>
      <protection/>
    </xf>
    <xf numFmtId="0" fontId="17" fillId="0" borderId="17" xfId="70" applyFont="1" applyBorder="1" applyAlignment="1">
      <alignment horizontal="center" vertical="center"/>
      <protection/>
    </xf>
    <xf numFmtId="0" fontId="17" fillId="0" borderId="40" xfId="70" applyFont="1" applyBorder="1" applyAlignment="1">
      <alignment horizontal="center" vertical="center"/>
      <protection/>
    </xf>
    <xf numFmtId="0" fontId="3" fillId="0" borderId="38" xfId="70" applyBorder="1" applyAlignment="1">
      <alignment horizontal="distributed" vertical="center"/>
      <protection/>
    </xf>
    <xf numFmtId="0" fontId="17" fillId="35" borderId="14" xfId="70" applyFont="1" applyFill="1" applyBorder="1">
      <alignment vertical="center"/>
      <protection/>
    </xf>
    <xf numFmtId="0" fontId="3" fillId="0" borderId="26" xfId="70" applyBorder="1" applyAlignment="1">
      <alignment horizontal="left" vertical="center"/>
      <protection/>
    </xf>
    <xf numFmtId="0" fontId="3" fillId="0" borderId="0" xfId="70" applyAlignment="1">
      <alignment horizontal="left" vertical="center"/>
      <protection/>
    </xf>
    <xf numFmtId="0" fontId="5" fillId="0" borderId="39" xfId="75" applyFont="1" applyBorder="1" applyAlignment="1">
      <alignment vertical="center"/>
      <protection/>
    </xf>
    <xf numFmtId="0" fontId="20" fillId="0" borderId="0" xfId="75" applyFont="1" applyAlignment="1">
      <alignment horizontal="right" vertical="center"/>
      <protection/>
    </xf>
    <xf numFmtId="0" fontId="20" fillId="0" borderId="0" xfId="75" applyFont="1" applyAlignment="1">
      <alignment horizontal="left" vertical="center"/>
      <protection/>
    </xf>
    <xf numFmtId="0" fontId="0" fillId="0" borderId="0" xfId="72">
      <alignment vertical="center"/>
      <protection/>
    </xf>
    <xf numFmtId="0" fontId="0" fillId="36" borderId="41" xfId="72" applyFill="1" applyBorder="1" applyProtection="1">
      <alignment vertical="center"/>
      <protection hidden="1"/>
    </xf>
    <xf numFmtId="0" fontId="0" fillId="36" borderId="42" xfId="72" applyFill="1" applyBorder="1" applyProtection="1">
      <alignment vertical="center"/>
      <protection hidden="1"/>
    </xf>
    <xf numFmtId="0" fontId="0" fillId="36" borderId="29" xfId="72" applyFill="1" applyBorder="1" applyProtection="1">
      <alignment vertical="center"/>
      <protection hidden="1"/>
    </xf>
    <xf numFmtId="0" fontId="3" fillId="0" borderId="0" xfId="71">
      <alignment vertical="center"/>
      <protection/>
    </xf>
    <xf numFmtId="0" fontId="21" fillId="0" borderId="28" xfId="70" applyFont="1" applyBorder="1" applyAlignment="1">
      <alignment horizontal="center" vertical="center"/>
      <protection/>
    </xf>
    <xf numFmtId="0" fontId="5" fillId="0" borderId="35" xfId="75" applyFont="1" applyBorder="1" applyAlignment="1">
      <alignment vertical="center"/>
      <protection/>
    </xf>
    <xf numFmtId="0" fontId="5" fillId="0" borderId="17" xfId="75" applyFont="1" applyBorder="1" applyAlignment="1">
      <alignment vertical="center"/>
      <protection/>
    </xf>
    <xf numFmtId="0" fontId="5" fillId="0" borderId="14" xfId="75" applyFont="1" applyBorder="1" applyAlignment="1">
      <alignment horizontal="left" vertical="center"/>
      <protection/>
    </xf>
    <xf numFmtId="0" fontId="5" fillId="0" borderId="14" xfId="75" applyFont="1" applyBorder="1" applyAlignment="1">
      <alignment vertical="center"/>
      <protection/>
    </xf>
    <xf numFmtId="0" fontId="5" fillId="0" borderId="26" xfId="75" applyFont="1" applyBorder="1" applyAlignment="1">
      <alignment vertical="center"/>
      <protection/>
    </xf>
    <xf numFmtId="0" fontId="5" fillId="0" borderId="27" xfId="75" applyFont="1" applyBorder="1" applyAlignment="1">
      <alignment horizontal="right" vertical="center"/>
      <protection/>
    </xf>
    <xf numFmtId="0" fontId="5" fillId="0" borderId="34" xfId="75" applyFont="1" applyBorder="1" applyAlignment="1">
      <alignment vertical="center"/>
      <protection/>
    </xf>
    <xf numFmtId="0" fontId="22" fillId="0" borderId="0" xfId="70" applyFont="1">
      <alignment vertical="center"/>
      <protection/>
    </xf>
    <xf numFmtId="0" fontId="22" fillId="0" borderId="0" xfId="70" applyFont="1" applyBorder="1" applyAlignment="1">
      <alignment horizontal="right" vertical="center"/>
      <protection/>
    </xf>
    <xf numFmtId="0" fontId="21" fillId="0" borderId="16" xfId="70" applyFont="1" applyBorder="1" applyAlignment="1">
      <alignment horizontal="center" vertical="center"/>
      <protection/>
    </xf>
    <xf numFmtId="0" fontId="0" fillId="36" borderId="43" xfId="72" applyFill="1" applyBorder="1" applyProtection="1">
      <alignment vertical="center"/>
      <protection hidden="1"/>
    </xf>
    <xf numFmtId="0" fontId="0" fillId="36" borderId="44" xfId="72" applyFill="1" applyBorder="1" applyProtection="1">
      <alignment vertical="center"/>
      <protection hidden="1"/>
    </xf>
    <xf numFmtId="0" fontId="0" fillId="36" borderId="0" xfId="72" applyFill="1" applyProtection="1">
      <alignment vertical="center"/>
      <protection hidden="1"/>
    </xf>
    <xf numFmtId="0" fontId="0" fillId="36" borderId="45" xfId="72" applyFill="1" applyBorder="1" applyProtection="1">
      <alignment vertical="center"/>
      <protection hidden="1"/>
    </xf>
    <xf numFmtId="0" fontId="0" fillId="36" borderId="46" xfId="72" applyFill="1" applyBorder="1" applyProtection="1">
      <alignment vertical="center"/>
      <protection hidden="1"/>
    </xf>
    <xf numFmtId="0" fontId="0" fillId="36" borderId="47" xfId="72" applyFill="1" applyBorder="1" applyProtection="1">
      <alignment vertical="center"/>
      <protection hidden="1"/>
    </xf>
    <xf numFmtId="0" fontId="0" fillId="0" borderId="0" xfId="72" applyProtection="1">
      <alignment vertical="center"/>
      <protection hidden="1"/>
    </xf>
    <xf numFmtId="0" fontId="0" fillId="37" borderId="16" xfId="72" applyFill="1" applyBorder="1" applyProtection="1">
      <alignment vertical="center"/>
      <protection hidden="1"/>
    </xf>
    <xf numFmtId="0" fontId="24" fillId="38" borderId="16" xfId="72" applyFont="1" applyFill="1" applyBorder="1" applyAlignment="1" applyProtection="1">
      <alignment horizontal="center" vertical="center"/>
      <protection hidden="1"/>
    </xf>
    <xf numFmtId="187" fontId="28" fillId="0" borderId="16" xfId="72" applyNumberFormat="1" applyFont="1" applyBorder="1" applyProtection="1">
      <alignment vertical="center"/>
      <protection locked="0"/>
    </xf>
    <xf numFmtId="0" fontId="24" fillId="37" borderId="16" xfId="72" applyFont="1" applyFill="1" applyBorder="1" applyProtection="1">
      <alignment vertical="center"/>
      <protection hidden="1"/>
    </xf>
    <xf numFmtId="226" fontId="0" fillId="37" borderId="16" xfId="72" applyNumberFormat="1" applyFill="1" applyBorder="1" applyProtection="1">
      <alignment vertical="center"/>
      <protection hidden="1"/>
    </xf>
    <xf numFmtId="226" fontId="28" fillId="0" borderId="16" xfId="72" applyNumberFormat="1" applyFont="1" applyBorder="1" applyAlignment="1" applyProtection="1">
      <alignment horizontal="center" vertical="center"/>
      <protection locked="0"/>
    </xf>
    <xf numFmtId="187" fontId="28" fillId="0" borderId="16" xfId="72" applyNumberFormat="1" applyFont="1" applyBorder="1" applyAlignment="1" applyProtection="1">
      <alignment horizontal="center" vertical="center"/>
      <protection locked="0"/>
    </xf>
    <xf numFmtId="187" fontId="29" fillId="36" borderId="0" xfId="72" applyNumberFormat="1" applyFont="1" applyFill="1" applyAlignment="1" applyProtection="1">
      <alignment horizontal="right" vertical="center"/>
      <protection hidden="1"/>
    </xf>
    <xf numFmtId="183" fontId="0" fillId="36" borderId="0" xfId="72" applyNumberFormat="1" applyFill="1" applyAlignment="1" applyProtection="1">
      <alignment horizontal="left" vertical="center"/>
      <protection hidden="1"/>
    </xf>
    <xf numFmtId="226" fontId="28" fillId="36" borderId="43" xfId="72" applyNumberFormat="1" applyFont="1" applyFill="1" applyBorder="1" applyAlignment="1" applyProtection="1">
      <alignment horizontal="center" vertical="center"/>
      <protection hidden="1"/>
    </xf>
    <xf numFmtId="187" fontId="28" fillId="36" borderId="43" xfId="72" applyNumberFormat="1" applyFont="1" applyFill="1" applyBorder="1" applyAlignment="1" applyProtection="1">
      <alignment horizontal="center" vertical="center"/>
      <protection hidden="1"/>
    </xf>
    <xf numFmtId="0" fontId="0" fillId="37" borderId="48" xfId="72" applyFill="1" applyBorder="1" applyProtection="1">
      <alignment vertical="center"/>
      <protection hidden="1"/>
    </xf>
    <xf numFmtId="0" fontId="29" fillId="0" borderId="0" xfId="72" applyFont="1" applyProtection="1">
      <alignment vertical="center"/>
      <protection hidden="1"/>
    </xf>
    <xf numFmtId="0" fontId="29" fillId="0" borderId="16" xfId="72" applyFont="1" applyBorder="1" applyProtection="1">
      <alignment vertical="center"/>
      <protection hidden="1"/>
    </xf>
    <xf numFmtId="226" fontId="0" fillId="0" borderId="16" xfId="72" applyNumberFormat="1" applyBorder="1" applyProtection="1">
      <alignment vertical="center"/>
      <protection hidden="1"/>
    </xf>
    <xf numFmtId="0" fontId="0" fillId="39" borderId="16" xfId="72" applyFill="1" applyBorder="1" applyAlignment="1" applyProtection="1">
      <alignment horizontal="center" vertical="center"/>
      <protection hidden="1"/>
    </xf>
    <xf numFmtId="0" fontId="0" fillId="39" borderId="16" xfId="72" applyFill="1" applyBorder="1" applyProtection="1">
      <alignment vertical="center"/>
      <protection hidden="1"/>
    </xf>
    <xf numFmtId="0" fontId="0" fillId="36" borderId="16" xfId="72" applyFill="1" applyBorder="1" applyProtection="1">
      <alignment vertical="center"/>
      <protection locked="0"/>
    </xf>
    <xf numFmtId="0" fontId="31" fillId="40" borderId="27" xfId="72" applyFont="1" applyFill="1" applyBorder="1" applyProtection="1">
      <alignment vertical="center"/>
      <protection hidden="1"/>
    </xf>
    <xf numFmtId="0" fontId="33" fillId="40" borderId="49" xfId="72" applyFont="1" applyFill="1" applyBorder="1" applyAlignment="1" applyProtection="1">
      <alignment horizontal="center" vertical="center"/>
      <protection hidden="1"/>
    </xf>
    <xf numFmtId="0" fontId="0" fillId="0" borderId="29" xfId="72" applyBorder="1" applyAlignment="1" applyProtection="1">
      <alignment horizontal="center" vertical="center"/>
      <protection hidden="1"/>
    </xf>
    <xf numFmtId="227" fontId="34" fillId="36" borderId="49" xfId="72" applyNumberFormat="1" applyFont="1" applyFill="1" applyBorder="1" applyProtection="1">
      <alignment vertical="center"/>
      <protection hidden="1"/>
    </xf>
    <xf numFmtId="227" fontId="32" fillId="36" borderId="44" xfId="72" applyNumberFormat="1" applyFont="1" applyFill="1" applyBorder="1" applyProtection="1">
      <alignment vertical="center"/>
      <protection hidden="1"/>
    </xf>
    <xf numFmtId="227" fontId="34" fillId="36" borderId="45" xfId="72" applyNumberFormat="1" applyFont="1" applyFill="1" applyBorder="1" applyProtection="1">
      <alignment vertical="center"/>
      <protection hidden="1"/>
    </xf>
    <xf numFmtId="227" fontId="32" fillId="36" borderId="47" xfId="72" applyNumberFormat="1" applyFont="1" applyFill="1" applyBorder="1" applyProtection="1">
      <alignment vertical="center"/>
      <protection hidden="1"/>
    </xf>
    <xf numFmtId="0" fontId="36" fillId="36" borderId="47" xfId="72" applyFont="1" applyFill="1" applyBorder="1" applyProtection="1">
      <alignment vertical="center"/>
      <protection hidden="1"/>
    </xf>
    <xf numFmtId="227" fontId="34" fillId="36" borderId="16" xfId="72" applyNumberFormat="1" applyFont="1" applyFill="1" applyBorder="1" applyProtection="1">
      <alignment vertical="center"/>
      <protection hidden="1"/>
    </xf>
    <xf numFmtId="0" fontId="0" fillId="0" borderId="16" xfId="72" applyBorder="1" applyProtection="1">
      <alignment vertical="center"/>
      <protection hidden="1"/>
    </xf>
    <xf numFmtId="0" fontId="35" fillId="0" borderId="16" xfId="72" applyFont="1" applyBorder="1" applyProtection="1">
      <alignment vertical="center"/>
      <protection hidden="1"/>
    </xf>
    <xf numFmtId="0" fontId="29" fillId="36" borderId="0" xfId="72" applyFont="1" applyFill="1" applyProtection="1">
      <alignment vertical="center"/>
      <protection hidden="1"/>
    </xf>
    <xf numFmtId="0" fontId="25" fillId="36" borderId="0" xfId="72" applyFont="1" applyFill="1" applyProtection="1">
      <alignment vertical="center"/>
      <protection hidden="1"/>
    </xf>
    <xf numFmtId="0" fontId="37" fillId="0" borderId="0" xfId="74" applyFont="1">
      <alignment/>
      <protection/>
    </xf>
    <xf numFmtId="0" fontId="37" fillId="41" borderId="16" xfId="74" applyFont="1" applyFill="1" applyBorder="1">
      <alignment/>
      <protection/>
    </xf>
    <xf numFmtId="0" fontId="37" fillId="0" borderId="16" xfId="74" applyFont="1" applyBorder="1" applyAlignment="1">
      <alignment horizontal="left"/>
      <protection/>
    </xf>
    <xf numFmtId="0" fontId="37" fillId="0" borderId="16" xfId="74" applyFont="1" applyBorder="1">
      <alignment/>
      <protection/>
    </xf>
    <xf numFmtId="183" fontId="37" fillId="0" borderId="16" xfId="74" applyNumberFormat="1" applyFont="1" applyBorder="1">
      <alignment/>
      <protection/>
    </xf>
    <xf numFmtId="230" fontId="37" fillId="0" borderId="16" xfId="74" applyNumberFormat="1" applyFont="1" applyBorder="1" applyAlignment="1">
      <alignment horizontal="left"/>
      <protection/>
    </xf>
    <xf numFmtId="10" fontId="37" fillId="36" borderId="16" xfId="74" applyNumberFormat="1" applyFont="1" applyFill="1" applyBorder="1" applyAlignment="1">
      <alignment horizontal="center"/>
      <protection/>
    </xf>
    <xf numFmtId="0" fontId="37" fillId="36" borderId="16" xfId="74" applyFont="1" applyFill="1" applyBorder="1" applyAlignment="1">
      <alignment horizontal="center"/>
      <protection/>
    </xf>
    <xf numFmtId="0" fontId="29" fillId="0" borderId="0" xfId="72" applyFont="1">
      <alignment vertical="center"/>
      <protection/>
    </xf>
    <xf numFmtId="0" fontId="0" fillId="0" borderId="16" xfId="72" applyBorder="1">
      <alignment vertical="center"/>
      <protection/>
    </xf>
    <xf numFmtId="204" fontId="0" fillId="0" borderId="16" xfId="72" applyNumberFormat="1" applyBorder="1">
      <alignment vertical="center"/>
      <protection/>
    </xf>
    <xf numFmtId="232" fontId="0" fillId="0" borderId="16" xfId="72" applyNumberFormat="1" applyBorder="1">
      <alignment vertical="center"/>
      <protection/>
    </xf>
    <xf numFmtId="0" fontId="0" fillId="0" borderId="16" xfId="72" applyBorder="1" applyAlignment="1">
      <alignment horizontal="center" vertical="center"/>
      <protection/>
    </xf>
    <xf numFmtId="0" fontId="0" fillId="0" borderId="16" xfId="72" applyBorder="1" applyAlignment="1">
      <alignment vertical="center" wrapText="1"/>
      <protection/>
    </xf>
    <xf numFmtId="0" fontId="0" fillId="0" borderId="0" xfId="72" applyAlignment="1">
      <alignment horizontal="center" vertical="center"/>
      <protection/>
    </xf>
    <xf numFmtId="0" fontId="0" fillId="0" borderId="0" xfId="72" applyAlignment="1">
      <alignment vertical="center" wrapText="1"/>
      <protection/>
    </xf>
    <xf numFmtId="0" fontId="0" fillId="0" borderId="16" xfId="72" applyBorder="1" applyAlignment="1">
      <alignment horizontal="center" vertical="top"/>
      <protection/>
    </xf>
    <xf numFmtId="229" fontId="0" fillId="0" borderId="16" xfId="72" applyNumberFormat="1" applyBorder="1" applyAlignment="1">
      <alignment horizontal="center" vertical="center"/>
      <protection/>
    </xf>
    <xf numFmtId="9" fontId="0" fillId="0" borderId="16" xfId="72" applyNumberFormat="1" applyBorder="1" applyAlignment="1">
      <alignment horizontal="center" vertical="center"/>
      <protection/>
    </xf>
    <xf numFmtId="229" fontId="0" fillId="0" borderId="16" xfId="72" applyNumberFormat="1" applyBorder="1">
      <alignment vertical="center"/>
      <protection/>
    </xf>
    <xf numFmtId="9" fontId="0" fillId="0" borderId="16" xfId="72" applyNumberFormat="1" applyBorder="1">
      <alignment vertical="center"/>
      <protection/>
    </xf>
    <xf numFmtId="0" fontId="0" fillId="37" borderId="16" xfId="72" applyFill="1" applyBorder="1" applyAlignment="1">
      <alignment horizontal="center" vertical="center"/>
      <protection/>
    </xf>
    <xf numFmtId="233" fontId="0" fillId="42" borderId="16" xfId="72" applyNumberFormat="1" applyFill="1" applyBorder="1" applyAlignment="1">
      <alignment vertical="center" wrapText="1"/>
      <protection/>
    </xf>
    <xf numFmtId="0" fontId="27" fillId="0" borderId="0" xfId="72" applyFont="1" applyAlignment="1">
      <alignment horizontal="right" vertical="center"/>
      <protection/>
    </xf>
    <xf numFmtId="0" fontId="27" fillId="0" borderId="0" xfId="72" applyFont="1">
      <alignment vertical="center"/>
      <protection/>
    </xf>
    <xf numFmtId="0" fontId="24" fillId="0" borderId="50" xfId="72" applyFont="1" applyBorder="1">
      <alignment vertical="center"/>
      <protection/>
    </xf>
    <xf numFmtId="9" fontId="42" fillId="0" borderId="26" xfId="72" applyNumberFormat="1" applyFont="1" applyBorder="1">
      <alignment vertical="center"/>
      <protection/>
    </xf>
    <xf numFmtId="0" fontId="0" fillId="0" borderId="18" xfId="72" applyBorder="1" applyAlignment="1">
      <alignment horizontal="center" vertical="center"/>
      <protection/>
    </xf>
    <xf numFmtId="0" fontId="24" fillId="0" borderId="18" xfId="72" applyFont="1" applyBorder="1" applyAlignment="1">
      <alignment horizontal="center" vertical="center"/>
      <protection/>
    </xf>
    <xf numFmtId="0" fontId="24" fillId="0" borderId="34" xfId="72" applyFont="1" applyBorder="1" applyAlignment="1">
      <alignment horizontal="center" vertical="center"/>
      <protection/>
    </xf>
    <xf numFmtId="0" fontId="24" fillId="0" borderId="39" xfId="72" applyFont="1" applyBorder="1" applyAlignment="1">
      <alignment horizontal="center" vertical="center"/>
      <protection/>
    </xf>
    <xf numFmtId="0" fontId="24" fillId="0" borderId="35" xfId="72" applyFont="1" applyBorder="1" applyAlignment="1">
      <alignment horizontal="center" vertical="center"/>
      <protection/>
    </xf>
    <xf numFmtId="3" fontId="0" fillId="0" borderId="16" xfId="72" applyNumberFormat="1" applyBorder="1">
      <alignment vertical="center"/>
      <protection/>
    </xf>
    <xf numFmtId="0" fontId="0" fillId="0" borderId="27" xfId="72" applyBorder="1">
      <alignment vertical="center"/>
      <protection/>
    </xf>
    <xf numFmtId="0" fontId="0" fillId="0" borderId="49" xfId="72" applyBorder="1">
      <alignment vertical="center"/>
      <protection/>
    </xf>
    <xf numFmtId="0" fontId="0" fillId="0" borderId="18" xfId="72" applyBorder="1">
      <alignment vertical="center"/>
      <protection/>
    </xf>
    <xf numFmtId="3" fontId="0" fillId="0" borderId="0" xfId="72" applyNumberFormat="1">
      <alignment vertical="center"/>
      <protection/>
    </xf>
    <xf numFmtId="0" fontId="0" fillId="0" borderId="33" xfId="72" applyBorder="1">
      <alignment vertical="center"/>
      <protection/>
    </xf>
    <xf numFmtId="0" fontId="0" fillId="0" borderId="28" xfId="72" applyBorder="1">
      <alignment vertical="center"/>
      <protection/>
    </xf>
    <xf numFmtId="0" fontId="0" fillId="0" borderId="34" xfId="72" applyBorder="1">
      <alignment vertical="center"/>
      <protection/>
    </xf>
    <xf numFmtId="0" fontId="0" fillId="0" borderId="35" xfId="72" applyBorder="1">
      <alignment vertical="center"/>
      <protection/>
    </xf>
    <xf numFmtId="0" fontId="0" fillId="0" borderId="39" xfId="72" applyBorder="1">
      <alignment vertical="center"/>
      <protection/>
    </xf>
    <xf numFmtId="0" fontId="0" fillId="0" borderId="0" xfId="74" applyAlignment="1">
      <alignment vertical="center"/>
      <protection/>
    </xf>
    <xf numFmtId="0" fontId="0" fillId="0" borderId="0" xfId="74">
      <alignment/>
      <protection/>
    </xf>
    <xf numFmtId="0" fontId="24" fillId="0" borderId="16" xfId="74" applyFont="1" applyBorder="1" applyAlignment="1">
      <alignment vertical="center"/>
      <protection/>
    </xf>
    <xf numFmtId="0" fontId="0" fillId="0" borderId="16" xfId="74" applyBorder="1" applyAlignment="1">
      <alignment vertical="center"/>
      <protection/>
    </xf>
    <xf numFmtId="0" fontId="0" fillId="0" borderId="51" xfId="74" applyBorder="1" applyAlignment="1">
      <alignment vertical="center"/>
      <protection/>
    </xf>
    <xf numFmtId="0" fontId="44" fillId="0" borderId="12" xfId="70" applyFont="1" applyBorder="1" applyAlignment="1">
      <alignment vertical="center"/>
      <protection/>
    </xf>
    <xf numFmtId="0" fontId="44" fillId="0" borderId="0" xfId="70" applyFont="1">
      <alignment vertical="center"/>
      <protection/>
    </xf>
    <xf numFmtId="0" fontId="45" fillId="34" borderId="16" xfId="70" applyFont="1" applyFill="1" applyBorder="1">
      <alignment vertical="center"/>
      <protection/>
    </xf>
    <xf numFmtId="0" fontId="45" fillId="35" borderId="16" xfId="70" applyFont="1" applyFill="1" applyBorder="1">
      <alignment vertical="center"/>
      <protection/>
    </xf>
    <xf numFmtId="0" fontId="44" fillId="0" borderId="16" xfId="70" applyFont="1" applyBorder="1" applyAlignment="1">
      <alignment horizontal="left" vertical="center"/>
      <protection/>
    </xf>
    <xf numFmtId="0" fontId="44" fillId="0" borderId="16" xfId="70" applyFont="1" applyBorder="1" applyAlignment="1">
      <alignment vertical="center"/>
      <protection/>
    </xf>
    <xf numFmtId="0" fontId="44" fillId="0" borderId="12" xfId="70" applyFont="1" applyBorder="1" applyAlignment="1">
      <alignment vertical="center"/>
      <protection/>
    </xf>
    <xf numFmtId="0" fontId="44" fillId="0" borderId="42" xfId="70" applyFont="1" applyBorder="1" applyAlignment="1">
      <alignment horizontal="left" vertical="top" wrapText="1"/>
      <protection/>
    </xf>
    <xf numFmtId="0" fontId="44" fillId="0" borderId="0" xfId="70" applyFont="1" applyBorder="1" applyAlignment="1">
      <alignment horizontal="left" vertical="top" wrapText="1"/>
      <protection/>
    </xf>
    <xf numFmtId="0" fontId="44" fillId="0" borderId="45" xfId="70" applyFont="1" applyBorder="1" applyAlignment="1">
      <alignment horizontal="left" vertical="top" wrapText="1"/>
      <protection/>
    </xf>
    <xf numFmtId="0" fontId="44" fillId="0" borderId="29" xfId="70" applyFont="1" applyBorder="1" applyAlignment="1">
      <alignment horizontal="left" vertical="top" wrapText="1"/>
      <protection/>
    </xf>
    <xf numFmtId="0" fontId="44" fillId="0" borderId="46" xfId="70" applyFont="1" applyBorder="1" applyAlignment="1">
      <alignment horizontal="left" vertical="top" wrapText="1"/>
      <protection/>
    </xf>
    <xf numFmtId="0" fontId="44" fillId="0" borderId="47" xfId="70" applyFont="1" applyBorder="1" applyAlignment="1">
      <alignment horizontal="left" vertical="top" wrapText="1"/>
      <protection/>
    </xf>
    <xf numFmtId="0" fontId="45" fillId="43" borderId="33" xfId="70" applyFont="1" applyFill="1" applyBorder="1" applyAlignment="1">
      <alignment horizontal="center" vertical="center"/>
      <protection/>
    </xf>
    <xf numFmtId="0" fontId="45" fillId="43" borderId="16" xfId="70" applyFont="1" applyFill="1" applyBorder="1" applyAlignment="1">
      <alignment horizontal="center" vertical="center"/>
      <protection/>
    </xf>
    <xf numFmtId="0" fontId="47" fillId="0" borderId="27" xfId="70" applyFont="1" applyBorder="1" applyAlignment="1">
      <alignment horizontal="center" vertical="center"/>
      <protection/>
    </xf>
    <xf numFmtId="0" fontId="47" fillId="0" borderId="2" xfId="70" applyFont="1" applyBorder="1" applyAlignment="1">
      <alignment horizontal="center" vertical="center"/>
      <protection/>
    </xf>
    <xf numFmtId="0" fontId="47" fillId="0" borderId="49" xfId="70" applyFont="1" applyBorder="1" applyAlignment="1">
      <alignment horizontal="center" vertical="center"/>
      <protection/>
    </xf>
    <xf numFmtId="0" fontId="44" fillId="0" borderId="41" xfId="70" applyFont="1" applyBorder="1" applyAlignment="1">
      <alignment horizontal="left" vertical="top" wrapText="1"/>
      <protection/>
    </xf>
    <xf numFmtId="0" fontId="44" fillId="0" borderId="43" xfId="70" applyFont="1" applyBorder="1" applyAlignment="1">
      <alignment horizontal="left" vertical="top" wrapText="1"/>
      <protection/>
    </xf>
    <xf numFmtId="0" fontId="44" fillId="0" borderId="44" xfId="70" applyFont="1" applyBorder="1" applyAlignment="1">
      <alignment horizontal="left" vertical="top" wrapText="1"/>
      <protection/>
    </xf>
    <xf numFmtId="0" fontId="45" fillId="0" borderId="12" xfId="70" applyFont="1" applyBorder="1" applyAlignment="1">
      <alignment horizontal="right" vertical="center"/>
      <protection/>
    </xf>
    <xf numFmtId="0" fontId="45" fillId="34" borderId="19" xfId="70" applyFont="1" applyFill="1" applyBorder="1" applyAlignment="1">
      <alignment horizontal="center" vertical="center"/>
      <protection/>
    </xf>
    <xf numFmtId="0" fontId="45" fillId="34" borderId="48" xfId="70" applyFont="1" applyFill="1" applyBorder="1" applyAlignment="1">
      <alignment horizontal="center" vertical="center"/>
      <protection/>
    </xf>
    <xf numFmtId="0" fontId="45" fillId="35" borderId="33" xfId="70" applyFont="1" applyFill="1" applyBorder="1" applyAlignment="1">
      <alignment horizontal="center" vertical="center"/>
      <protection/>
    </xf>
    <xf numFmtId="0" fontId="45" fillId="35" borderId="16" xfId="70" applyFont="1" applyFill="1" applyBorder="1" applyAlignment="1">
      <alignment horizontal="center" vertical="center"/>
      <protection/>
    </xf>
    <xf numFmtId="0" fontId="45" fillId="34" borderId="52" xfId="70" applyFont="1" applyFill="1" applyBorder="1" applyAlignment="1">
      <alignment horizontal="center" vertical="center"/>
      <protection/>
    </xf>
    <xf numFmtId="0" fontId="45" fillId="34" borderId="44" xfId="70" applyFont="1" applyFill="1" applyBorder="1" applyAlignment="1">
      <alignment horizontal="center" vertical="center"/>
      <protection/>
    </xf>
    <xf numFmtId="0" fontId="45" fillId="34" borderId="53" xfId="70" applyFont="1" applyFill="1" applyBorder="1" applyAlignment="1">
      <alignment horizontal="center" vertical="center"/>
      <protection/>
    </xf>
    <xf numFmtId="0" fontId="45" fillId="34" borderId="45" xfId="70" applyFont="1" applyFill="1" applyBorder="1" applyAlignment="1">
      <alignment horizontal="center" vertical="center"/>
      <protection/>
    </xf>
    <xf numFmtId="0" fontId="45" fillId="43" borderId="50" xfId="70" applyFont="1" applyFill="1" applyBorder="1" applyAlignment="1">
      <alignment horizontal="center" vertical="center"/>
      <protection/>
    </xf>
    <xf numFmtId="0" fontId="45" fillId="43" borderId="22" xfId="70" applyFont="1" applyFill="1" applyBorder="1" applyAlignment="1">
      <alignment horizontal="center" vertical="center"/>
      <protection/>
    </xf>
    <xf numFmtId="0" fontId="45" fillId="43" borderId="54" xfId="70" applyFont="1" applyFill="1" applyBorder="1" applyAlignment="1">
      <alignment horizontal="center" vertical="center"/>
      <protection/>
    </xf>
    <xf numFmtId="0" fontId="45" fillId="43" borderId="14" xfId="70" applyFont="1" applyFill="1" applyBorder="1" applyAlignment="1">
      <alignment horizontal="center" vertical="center"/>
      <protection/>
    </xf>
    <xf numFmtId="0" fontId="45" fillId="43" borderId="34" xfId="70" applyFont="1" applyFill="1" applyBorder="1" applyAlignment="1">
      <alignment horizontal="center" vertical="center"/>
      <protection/>
    </xf>
    <xf numFmtId="0" fontId="45" fillId="43" borderId="35" xfId="70" applyFont="1" applyFill="1" applyBorder="1" applyAlignment="1">
      <alignment horizontal="center" vertical="center"/>
      <protection/>
    </xf>
    <xf numFmtId="0" fontId="45" fillId="43" borderId="13" xfId="70" applyFont="1" applyFill="1" applyBorder="1" applyAlignment="1">
      <alignment horizontal="center" vertical="center"/>
      <protection/>
    </xf>
    <xf numFmtId="0" fontId="45" fillId="34" borderId="33" xfId="70" applyFont="1" applyFill="1" applyBorder="1" applyAlignment="1">
      <alignment horizontal="center" vertical="center"/>
      <protection/>
    </xf>
    <xf numFmtId="0" fontId="45" fillId="34" borderId="16" xfId="70" applyFont="1" applyFill="1" applyBorder="1" applyAlignment="1">
      <alignment horizontal="center" vertical="center"/>
      <protection/>
    </xf>
    <xf numFmtId="0" fontId="45" fillId="35" borderId="52" xfId="70" applyFont="1" applyFill="1" applyBorder="1" applyAlignment="1">
      <alignment horizontal="center" vertical="center"/>
      <protection/>
    </xf>
    <xf numFmtId="0" fontId="45" fillId="35" borderId="44" xfId="70" applyFont="1" applyFill="1" applyBorder="1" applyAlignment="1">
      <alignment horizontal="center" vertical="center"/>
      <protection/>
    </xf>
    <xf numFmtId="0" fontId="45" fillId="35" borderId="55" xfId="70" applyFont="1" applyFill="1" applyBorder="1" applyAlignment="1">
      <alignment horizontal="center" vertical="center"/>
      <protection/>
    </xf>
    <xf numFmtId="0" fontId="45" fillId="35" borderId="47" xfId="70" applyFont="1" applyFill="1" applyBorder="1" applyAlignment="1">
      <alignment horizontal="center" vertical="center"/>
      <protection/>
    </xf>
    <xf numFmtId="0" fontId="45" fillId="34" borderId="33" xfId="70" applyFont="1" applyFill="1" applyBorder="1" applyAlignment="1">
      <alignment horizontal="center" vertical="center" wrapText="1"/>
      <protection/>
    </xf>
    <xf numFmtId="0" fontId="45" fillId="35" borderId="33" xfId="70" applyFont="1" applyFill="1" applyBorder="1" applyAlignment="1">
      <alignment horizontal="center" vertical="center" wrapText="1"/>
      <protection/>
    </xf>
    <xf numFmtId="0" fontId="46" fillId="35" borderId="56" xfId="70" applyFont="1" applyFill="1" applyBorder="1" applyAlignment="1">
      <alignment horizontal="center" vertical="center"/>
      <protection/>
    </xf>
    <xf numFmtId="0" fontId="46" fillId="35" borderId="57" xfId="70" applyFont="1" applyFill="1" applyBorder="1" applyAlignment="1">
      <alignment horizontal="center" vertical="center"/>
      <protection/>
    </xf>
    <xf numFmtId="0" fontId="46" fillId="35" borderId="58" xfId="70" applyFont="1" applyFill="1" applyBorder="1" applyAlignment="1">
      <alignment horizontal="center" vertical="center"/>
      <protection/>
    </xf>
    <xf numFmtId="0" fontId="45" fillId="34" borderId="21" xfId="70" applyFont="1" applyFill="1" applyBorder="1" applyAlignment="1">
      <alignment horizontal="center" vertical="center"/>
      <protection/>
    </xf>
    <xf numFmtId="0" fontId="45" fillId="34" borderId="18" xfId="70" applyFont="1" applyFill="1" applyBorder="1" applyAlignment="1">
      <alignment horizontal="center" vertical="center"/>
      <protection/>
    </xf>
    <xf numFmtId="0" fontId="45" fillId="35" borderId="21" xfId="70" applyFont="1" applyFill="1" applyBorder="1" applyAlignment="1">
      <alignment horizontal="center" vertical="center"/>
      <protection/>
    </xf>
    <xf numFmtId="0" fontId="45" fillId="35" borderId="18" xfId="70" applyFont="1" applyFill="1" applyBorder="1" applyAlignment="1">
      <alignment horizontal="center" vertical="center"/>
      <protection/>
    </xf>
    <xf numFmtId="0" fontId="3" fillId="0" borderId="27" xfId="70" applyBorder="1" applyAlignment="1">
      <alignment horizontal="center" vertical="center"/>
      <protection/>
    </xf>
    <xf numFmtId="0" fontId="3" fillId="0" borderId="17" xfId="70" applyBorder="1" applyAlignment="1">
      <alignment horizontal="center" vertical="center"/>
      <protection/>
    </xf>
    <xf numFmtId="0" fontId="3" fillId="0" borderId="59" xfId="70" applyBorder="1" applyAlignment="1">
      <alignment horizontal="center" vertical="center"/>
      <protection/>
    </xf>
    <xf numFmtId="0" fontId="3" fillId="0" borderId="60" xfId="70" applyBorder="1" applyAlignment="1">
      <alignment horizontal="center" vertical="center"/>
      <protection/>
    </xf>
    <xf numFmtId="0" fontId="18" fillId="43" borderId="61" xfId="70" applyFont="1" applyFill="1" applyBorder="1" applyAlignment="1">
      <alignment horizontal="center" vertical="center"/>
      <protection/>
    </xf>
    <xf numFmtId="0" fontId="18" fillId="43" borderId="62" xfId="70" applyFont="1" applyFill="1" applyBorder="1" applyAlignment="1">
      <alignment horizontal="center" vertical="center"/>
      <protection/>
    </xf>
    <xf numFmtId="0" fontId="18" fillId="43" borderId="15" xfId="70" applyFont="1" applyFill="1" applyBorder="1" applyAlignment="1">
      <alignment horizontal="center" vertical="center"/>
      <protection/>
    </xf>
    <xf numFmtId="0" fontId="17" fillId="43" borderId="63" xfId="70" applyFont="1" applyFill="1" applyBorder="1" applyAlignment="1">
      <alignment horizontal="center" vertical="center"/>
      <protection/>
    </xf>
    <xf numFmtId="0" fontId="17" fillId="43" borderId="49" xfId="70" applyFont="1" applyFill="1" applyBorder="1" applyAlignment="1">
      <alignment horizontal="center" vertical="center"/>
      <protection/>
    </xf>
    <xf numFmtId="0" fontId="3" fillId="0" borderId="27" xfId="70" applyBorder="1" applyAlignment="1">
      <alignment horizontal="left" vertical="center"/>
      <protection/>
    </xf>
    <xf numFmtId="0" fontId="3" fillId="0" borderId="17" xfId="70" applyBorder="1" applyAlignment="1">
      <alignment horizontal="left" vertical="center"/>
      <protection/>
    </xf>
    <xf numFmtId="0" fontId="17" fillId="43" borderId="52" xfId="70" applyFont="1" applyFill="1" applyBorder="1" applyAlignment="1">
      <alignment horizontal="center" vertical="center"/>
      <protection/>
    </xf>
    <xf numFmtId="0" fontId="17" fillId="43" borderId="44" xfId="70" applyFont="1" applyFill="1" applyBorder="1" applyAlignment="1">
      <alignment horizontal="center" vertical="center"/>
      <protection/>
    </xf>
    <xf numFmtId="0" fontId="17" fillId="43" borderId="55" xfId="70" applyFont="1" applyFill="1" applyBorder="1" applyAlignment="1">
      <alignment horizontal="center" vertical="center"/>
      <protection/>
    </xf>
    <xf numFmtId="0" fontId="17" fillId="43" borderId="47" xfId="70" applyFont="1" applyFill="1" applyBorder="1" applyAlignment="1">
      <alignment horizontal="center" vertical="center"/>
      <protection/>
    </xf>
    <xf numFmtId="0" fontId="3" fillId="0" borderId="2" xfId="70" applyBorder="1" applyAlignment="1">
      <alignment horizontal="left" vertical="center"/>
      <protection/>
    </xf>
    <xf numFmtId="0" fontId="17" fillId="35" borderId="34" xfId="70" applyFont="1" applyFill="1" applyBorder="1" applyAlignment="1">
      <alignment horizontal="center" vertical="center"/>
      <protection/>
    </xf>
    <xf numFmtId="0" fontId="17" fillId="35" borderId="35" xfId="70" applyFont="1" applyFill="1" applyBorder="1" applyAlignment="1">
      <alignment horizontal="center" vertical="center"/>
      <protection/>
    </xf>
    <xf numFmtId="179" fontId="3" fillId="0" borderId="41" xfId="70" applyNumberFormat="1" applyBorder="1" applyAlignment="1">
      <alignment horizontal="center" vertical="center"/>
      <protection/>
    </xf>
    <xf numFmtId="179" fontId="3" fillId="0" borderId="64" xfId="70" applyNumberFormat="1" applyBorder="1" applyAlignment="1">
      <alignment horizontal="center" vertical="center"/>
      <protection/>
    </xf>
    <xf numFmtId="179" fontId="3" fillId="0" borderId="29" xfId="70" applyNumberFormat="1" applyBorder="1" applyAlignment="1">
      <alignment horizontal="center" vertical="center"/>
      <protection/>
    </xf>
    <xf numFmtId="179" fontId="3" fillId="0" borderId="40" xfId="70" applyNumberFormat="1" applyBorder="1" applyAlignment="1">
      <alignment horizontal="center" vertical="center"/>
      <protection/>
    </xf>
    <xf numFmtId="0" fontId="17" fillId="0" borderId="59" xfId="70" applyFont="1" applyFill="1" applyBorder="1" applyAlignment="1">
      <alignment horizontal="center" vertical="center"/>
      <protection/>
    </xf>
    <xf numFmtId="0" fontId="17" fillId="0" borderId="60" xfId="70" applyFont="1" applyFill="1" applyBorder="1" applyAlignment="1">
      <alignment horizontal="center" vertical="center"/>
      <protection/>
    </xf>
    <xf numFmtId="0" fontId="17" fillId="34" borderId="52" xfId="70" applyFont="1" applyFill="1" applyBorder="1" applyAlignment="1">
      <alignment horizontal="center" vertical="center"/>
      <protection/>
    </xf>
    <xf numFmtId="0" fontId="17" fillId="34" borderId="44" xfId="70" applyFont="1" applyFill="1" applyBorder="1" applyAlignment="1">
      <alignment horizontal="center" vertical="center"/>
      <protection/>
    </xf>
    <xf numFmtId="0" fontId="17" fillId="34" borderId="55" xfId="70" applyFont="1" applyFill="1" applyBorder="1" applyAlignment="1">
      <alignment horizontal="center" vertical="center"/>
      <protection/>
    </xf>
    <xf numFmtId="0" fontId="17" fillId="34" borderId="47" xfId="70" applyFont="1" applyFill="1" applyBorder="1" applyAlignment="1">
      <alignment horizontal="center" vertical="center"/>
      <protection/>
    </xf>
    <xf numFmtId="0" fontId="17" fillId="35" borderId="52" xfId="70" applyFont="1" applyFill="1" applyBorder="1" applyAlignment="1">
      <alignment horizontal="center" vertical="center"/>
      <protection/>
    </xf>
    <xf numFmtId="0" fontId="17" fillId="35" borderId="44" xfId="70" applyFont="1" applyFill="1" applyBorder="1" applyAlignment="1">
      <alignment horizontal="center" vertical="center"/>
      <protection/>
    </xf>
    <xf numFmtId="0" fontId="17" fillId="35" borderId="55" xfId="70" applyFont="1" applyFill="1" applyBorder="1" applyAlignment="1">
      <alignment horizontal="center" vertical="center"/>
      <protection/>
    </xf>
    <xf numFmtId="0" fontId="17" fillId="35" borderId="47" xfId="70" applyFont="1" applyFill="1" applyBorder="1" applyAlignment="1">
      <alignment horizontal="center" vertical="center"/>
      <protection/>
    </xf>
    <xf numFmtId="0" fontId="17" fillId="34" borderId="19" xfId="70" applyFont="1" applyFill="1" applyBorder="1" applyAlignment="1">
      <alignment horizontal="center" vertical="center"/>
      <protection/>
    </xf>
    <xf numFmtId="0" fontId="17" fillId="34" borderId="48" xfId="70" applyFont="1" applyFill="1" applyBorder="1" applyAlignment="1">
      <alignment horizontal="center" vertical="center"/>
      <protection/>
    </xf>
    <xf numFmtId="177" fontId="3" fillId="0" borderId="27" xfId="70" applyNumberFormat="1" applyBorder="1" applyAlignment="1">
      <alignment horizontal="left" vertical="center"/>
      <protection/>
    </xf>
    <xf numFmtId="177" fontId="3" fillId="0" borderId="17" xfId="70" applyNumberFormat="1" applyBorder="1" applyAlignment="1">
      <alignment horizontal="left" vertical="center"/>
      <protection/>
    </xf>
    <xf numFmtId="178" fontId="3" fillId="0" borderId="27" xfId="70" applyNumberFormat="1" applyBorder="1" applyAlignment="1">
      <alignment horizontal="left" vertical="center"/>
      <protection/>
    </xf>
    <xf numFmtId="178" fontId="3" fillId="0" borderId="17" xfId="70" applyNumberFormat="1" applyBorder="1" applyAlignment="1">
      <alignment horizontal="left" vertical="center"/>
      <protection/>
    </xf>
    <xf numFmtId="0" fontId="19" fillId="0" borderId="27" xfId="70" applyFont="1" applyBorder="1" applyAlignment="1">
      <alignment horizontal="center" vertical="center"/>
      <protection/>
    </xf>
    <xf numFmtId="0" fontId="19" fillId="0" borderId="2" xfId="70" applyFont="1" applyBorder="1" applyAlignment="1">
      <alignment horizontal="center" vertical="center"/>
      <protection/>
    </xf>
    <xf numFmtId="0" fontId="19" fillId="0" borderId="49" xfId="70" applyFont="1" applyBorder="1" applyAlignment="1">
      <alignment horizontal="center" vertical="center"/>
      <protection/>
    </xf>
    <xf numFmtId="0" fontId="3" fillId="0" borderId="41" xfId="70" applyBorder="1" applyAlignment="1">
      <alignment vertical="top" wrapText="1"/>
      <protection/>
    </xf>
    <xf numFmtId="0" fontId="3" fillId="0" borderId="43" xfId="70" applyBorder="1" applyAlignment="1">
      <alignment vertical="top" wrapText="1"/>
      <protection/>
    </xf>
    <xf numFmtId="0" fontId="3" fillId="0" borderId="44" xfId="70" applyBorder="1" applyAlignment="1">
      <alignment vertical="top" wrapText="1"/>
      <protection/>
    </xf>
    <xf numFmtId="0" fontId="3" fillId="0" borderId="42" xfId="70" applyBorder="1" applyAlignment="1">
      <alignment vertical="top" wrapText="1"/>
      <protection/>
    </xf>
    <xf numFmtId="0" fontId="3" fillId="0" borderId="0" xfId="70" applyAlignment="1">
      <alignment vertical="top" wrapText="1"/>
      <protection/>
    </xf>
    <xf numFmtId="0" fontId="3" fillId="0" borderId="45" xfId="70" applyBorder="1" applyAlignment="1">
      <alignment vertical="top" wrapText="1"/>
      <protection/>
    </xf>
    <xf numFmtId="0" fontId="3" fillId="0" borderId="29" xfId="70" applyBorder="1" applyAlignment="1">
      <alignment vertical="top" wrapText="1"/>
      <protection/>
    </xf>
    <xf numFmtId="0" fontId="3" fillId="0" borderId="46" xfId="70" applyBorder="1" applyAlignment="1">
      <alignment vertical="top" wrapText="1"/>
      <protection/>
    </xf>
    <xf numFmtId="0" fontId="3" fillId="0" borderId="47" xfId="70" applyBorder="1" applyAlignment="1">
      <alignment vertical="top" wrapText="1"/>
      <protection/>
    </xf>
    <xf numFmtId="0" fontId="17" fillId="0" borderId="16" xfId="70" applyFont="1" applyBorder="1" applyAlignment="1">
      <alignment horizontal="left" vertical="center"/>
      <protection/>
    </xf>
    <xf numFmtId="182" fontId="17" fillId="0" borderId="16" xfId="70" applyNumberFormat="1" applyFont="1" applyFill="1" applyBorder="1" applyAlignment="1">
      <alignment horizontal="center" vertical="center"/>
      <protection/>
    </xf>
    <xf numFmtId="0" fontId="17" fillId="0" borderId="27" xfId="70" applyFont="1" applyBorder="1" applyAlignment="1">
      <alignment horizontal="center" vertical="center"/>
      <protection/>
    </xf>
    <xf numFmtId="0" fontId="17" fillId="0" borderId="2" xfId="70" applyFont="1" applyBorder="1" applyAlignment="1">
      <alignment horizontal="center" vertical="center"/>
      <protection/>
    </xf>
    <xf numFmtId="0" fontId="17" fillId="0" borderId="17" xfId="70" applyFont="1" applyBorder="1" applyAlignment="1">
      <alignment horizontal="center" vertical="center"/>
      <protection/>
    </xf>
    <xf numFmtId="0" fontId="17" fillId="43" borderId="34" xfId="70" applyFont="1" applyFill="1" applyBorder="1" applyAlignment="1">
      <alignment horizontal="center" vertical="center"/>
      <protection/>
    </xf>
    <xf numFmtId="0" fontId="17" fillId="43" borderId="35" xfId="70" applyFont="1" applyFill="1" applyBorder="1" applyAlignment="1">
      <alignment horizontal="center" vertical="center"/>
      <protection/>
    </xf>
    <xf numFmtId="0" fontId="3" fillId="0" borderId="59" xfId="70" applyBorder="1" applyAlignment="1">
      <alignment horizontal="left" vertical="center"/>
      <protection/>
    </xf>
    <xf numFmtId="0" fontId="3" fillId="0" borderId="60" xfId="70" applyBorder="1" applyAlignment="1">
      <alignment horizontal="left" vertical="center"/>
      <protection/>
    </xf>
    <xf numFmtId="0" fontId="17" fillId="35" borderId="33" xfId="70" applyFont="1" applyFill="1" applyBorder="1" applyAlignment="1">
      <alignment horizontal="center" vertical="center"/>
      <protection/>
    </xf>
    <xf numFmtId="0" fontId="17" fillId="35" borderId="16" xfId="70" applyFont="1" applyFill="1" applyBorder="1" applyAlignment="1">
      <alignment horizontal="center" vertical="center"/>
      <protection/>
    </xf>
    <xf numFmtId="0" fontId="17" fillId="43" borderId="33" xfId="70" applyFont="1" applyFill="1" applyBorder="1" applyAlignment="1">
      <alignment horizontal="center" vertical="center"/>
      <protection/>
    </xf>
    <xf numFmtId="0" fontId="17" fillId="43" borderId="16" xfId="70" applyFont="1" applyFill="1" applyBorder="1" applyAlignment="1">
      <alignment horizontal="center" vertical="center"/>
      <protection/>
    </xf>
    <xf numFmtId="0" fontId="17" fillId="43" borderId="16" xfId="70" applyFont="1" applyFill="1" applyBorder="1" applyAlignment="1">
      <alignment horizontal="center" vertical="center" wrapText="1"/>
      <protection/>
    </xf>
    <xf numFmtId="194" fontId="17" fillId="0" borderId="16" xfId="70" applyNumberFormat="1" applyFont="1" applyFill="1" applyBorder="1" applyAlignment="1">
      <alignment horizontal="center" vertical="center"/>
      <protection/>
    </xf>
    <xf numFmtId="0" fontId="17" fillId="35" borderId="19" xfId="70" applyFont="1" applyFill="1" applyBorder="1" applyAlignment="1">
      <alignment horizontal="center" vertical="center"/>
      <protection/>
    </xf>
    <xf numFmtId="0" fontId="17" fillId="35" borderId="48" xfId="70" applyFont="1" applyFill="1" applyBorder="1" applyAlignment="1">
      <alignment horizontal="center" vertical="center"/>
      <protection/>
    </xf>
    <xf numFmtId="0" fontId="17" fillId="34" borderId="33" xfId="70" applyFont="1" applyFill="1" applyBorder="1" applyAlignment="1">
      <alignment horizontal="center" vertical="center"/>
      <protection/>
    </xf>
    <xf numFmtId="0" fontId="17" fillId="34" borderId="16" xfId="70" applyFont="1" applyFill="1" applyBorder="1" applyAlignment="1">
      <alignment horizontal="center" vertical="center"/>
      <protection/>
    </xf>
    <xf numFmtId="0" fontId="17" fillId="34" borderId="33" xfId="70" applyFont="1" applyFill="1" applyBorder="1" applyAlignment="1">
      <alignment horizontal="center" vertical="center" wrapText="1"/>
      <protection/>
    </xf>
    <xf numFmtId="0" fontId="17" fillId="35" borderId="33" xfId="70" applyFont="1" applyFill="1" applyBorder="1" applyAlignment="1">
      <alignment horizontal="center" vertical="center" wrapText="1"/>
      <protection/>
    </xf>
    <xf numFmtId="0" fontId="22" fillId="0" borderId="12" xfId="70" applyFont="1" applyBorder="1" applyAlignment="1">
      <alignment horizontal="right" vertical="center"/>
      <protection/>
    </xf>
    <xf numFmtId="0" fontId="18" fillId="34" borderId="65" xfId="70" applyFont="1" applyFill="1" applyBorder="1" applyAlignment="1">
      <alignment horizontal="center" vertical="center"/>
      <protection/>
    </xf>
    <xf numFmtId="0" fontId="18" fillId="34" borderId="1" xfId="70" applyFont="1" applyFill="1" applyBorder="1" applyAlignment="1">
      <alignment horizontal="center" vertical="center"/>
      <protection/>
    </xf>
    <xf numFmtId="0" fontId="18" fillId="34" borderId="66" xfId="70" applyFont="1" applyFill="1" applyBorder="1" applyAlignment="1">
      <alignment horizontal="center" vertical="center"/>
      <protection/>
    </xf>
    <xf numFmtId="0" fontId="18" fillId="35" borderId="56" xfId="70" applyFont="1" applyFill="1" applyBorder="1" applyAlignment="1">
      <alignment horizontal="center" vertical="center"/>
      <protection/>
    </xf>
    <xf numFmtId="0" fontId="18" fillId="35" borderId="57" xfId="70" applyFont="1" applyFill="1" applyBorder="1" applyAlignment="1">
      <alignment horizontal="center" vertical="center"/>
      <protection/>
    </xf>
    <xf numFmtId="0" fontId="18" fillId="35" borderId="67" xfId="70" applyFont="1" applyFill="1" applyBorder="1" applyAlignment="1">
      <alignment horizontal="center" vertical="center"/>
      <protection/>
    </xf>
    <xf numFmtId="0" fontId="18" fillId="35" borderId="58" xfId="70" applyFont="1" applyFill="1" applyBorder="1" applyAlignment="1">
      <alignment horizontal="center" vertical="center"/>
      <protection/>
    </xf>
    <xf numFmtId="0" fontId="17" fillId="34" borderId="21" xfId="70" applyFont="1" applyFill="1" applyBorder="1" applyAlignment="1">
      <alignment horizontal="center" vertical="center"/>
      <protection/>
    </xf>
    <xf numFmtId="0" fontId="17" fillId="34" borderId="18" xfId="70" applyFont="1" applyFill="1" applyBorder="1" applyAlignment="1">
      <alignment horizontal="center" vertical="center"/>
      <protection/>
    </xf>
    <xf numFmtId="0" fontId="3" fillId="0" borderId="25" xfId="70" applyBorder="1">
      <alignment vertical="center"/>
      <protection/>
    </xf>
    <xf numFmtId="0" fontId="3" fillId="0" borderId="15" xfId="70" applyBorder="1">
      <alignment vertical="center"/>
      <protection/>
    </xf>
    <xf numFmtId="0" fontId="17" fillId="35" borderId="21" xfId="70" applyFont="1" applyFill="1" applyBorder="1" applyAlignment="1">
      <alignment horizontal="center" vertical="center"/>
      <protection/>
    </xf>
    <xf numFmtId="0" fontId="17" fillId="35" borderId="18" xfId="70" applyFont="1" applyFill="1" applyBorder="1" applyAlignment="1">
      <alignment horizontal="center" vertical="center"/>
      <protection/>
    </xf>
    <xf numFmtId="0" fontId="22" fillId="0" borderId="12" xfId="70" applyFont="1" applyBorder="1" applyAlignment="1">
      <alignment horizontal="left" vertical="center"/>
      <protection/>
    </xf>
    <xf numFmtId="0" fontId="21" fillId="0" borderId="16" xfId="70" applyFont="1" applyBorder="1" applyAlignment="1">
      <alignment horizontal="center" vertical="center"/>
      <protection/>
    </xf>
    <xf numFmtId="0" fontId="17" fillId="0" borderId="27" xfId="70" applyFont="1" applyBorder="1" applyAlignment="1">
      <alignment horizontal="left" vertical="center"/>
      <protection/>
    </xf>
    <xf numFmtId="0" fontId="17" fillId="0" borderId="17" xfId="70" applyFont="1" applyBorder="1" applyAlignment="1">
      <alignment horizontal="left" vertical="center"/>
      <protection/>
    </xf>
    <xf numFmtId="0" fontId="3" fillId="0" borderId="41" xfId="70" applyBorder="1" applyAlignment="1">
      <alignment horizontal="left" vertical="center"/>
      <protection/>
    </xf>
    <xf numFmtId="0" fontId="3" fillId="0" borderId="64" xfId="70" applyBorder="1" applyAlignment="1">
      <alignment horizontal="left" vertical="center"/>
      <protection/>
    </xf>
    <xf numFmtId="0" fontId="18" fillId="43" borderId="65" xfId="70" applyFont="1" applyFill="1" applyBorder="1" applyAlignment="1">
      <alignment horizontal="center" vertical="center"/>
      <protection/>
    </xf>
    <xf numFmtId="0" fontId="18" fillId="43" borderId="1" xfId="70" applyFont="1" applyFill="1" applyBorder="1" applyAlignment="1">
      <alignment horizontal="center" vertical="center"/>
      <protection/>
    </xf>
    <xf numFmtId="0" fontId="18" fillId="43" borderId="66" xfId="70" applyFont="1" applyFill="1" applyBorder="1" applyAlignment="1">
      <alignment horizontal="center" vertical="center"/>
      <protection/>
    </xf>
    <xf numFmtId="0" fontId="18" fillId="35" borderId="65" xfId="70" applyFont="1" applyFill="1" applyBorder="1" applyAlignment="1">
      <alignment horizontal="center" vertical="center"/>
      <protection/>
    </xf>
    <xf numFmtId="0" fontId="18" fillId="35" borderId="1" xfId="70" applyFont="1" applyFill="1" applyBorder="1" applyAlignment="1">
      <alignment horizontal="center" vertical="center"/>
      <protection/>
    </xf>
    <xf numFmtId="0" fontId="18" fillId="35" borderId="66" xfId="70" applyFont="1" applyFill="1" applyBorder="1" applyAlignment="1">
      <alignment horizontal="center" vertical="center"/>
      <protection/>
    </xf>
    <xf numFmtId="0" fontId="17" fillId="43" borderId="50" xfId="70" applyFont="1" applyFill="1" applyBorder="1" applyAlignment="1">
      <alignment horizontal="center" vertical="center" wrapText="1"/>
      <protection/>
    </xf>
    <xf numFmtId="0" fontId="17" fillId="43" borderId="68" xfId="70" applyFont="1" applyFill="1" applyBorder="1" applyAlignment="1">
      <alignment horizontal="center" vertical="center"/>
      <protection/>
    </xf>
    <xf numFmtId="181" fontId="17" fillId="0" borderId="69" xfId="70" applyNumberFormat="1" applyFont="1" applyBorder="1" applyAlignment="1">
      <alignment horizontal="left" vertical="center"/>
      <protection/>
    </xf>
    <xf numFmtId="181" fontId="17" fillId="0" borderId="54" xfId="70" applyNumberFormat="1" applyFont="1" applyBorder="1" applyAlignment="1">
      <alignment horizontal="left" vertical="center"/>
      <protection/>
    </xf>
    <xf numFmtId="0" fontId="17" fillId="35" borderId="13" xfId="70" applyFont="1" applyFill="1" applyBorder="1" applyAlignment="1">
      <alignment horizontal="center" vertical="center" wrapText="1"/>
      <protection/>
    </xf>
    <xf numFmtId="182" fontId="17" fillId="0" borderId="29" xfId="70" applyNumberFormat="1" applyFont="1" applyBorder="1" applyAlignment="1">
      <alignment horizontal="right" vertical="center"/>
      <protection/>
    </xf>
    <xf numFmtId="182" fontId="17" fillId="0" borderId="40" xfId="70" applyNumberFormat="1" applyFont="1" applyBorder="1" applyAlignment="1">
      <alignment horizontal="right" vertical="center"/>
      <protection/>
    </xf>
    <xf numFmtId="179" fontId="3" fillId="0" borderId="27" xfId="70" applyNumberFormat="1" applyBorder="1" applyAlignment="1">
      <alignment horizontal="left" vertical="center"/>
      <protection/>
    </xf>
    <xf numFmtId="179" fontId="3" fillId="0" borderId="17" xfId="70" applyNumberFormat="1" applyBorder="1" applyAlignment="1">
      <alignment horizontal="left" vertical="center"/>
      <protection/>
    </xf>
    <xf numFmtId="0" fontId="3" fillId="0" borderId="16" xfId="70" applyBorder="1" applyAlignment="1">
      <alignment horizontal="center" vertical="center" wrapText="1"/>
      <protection/>
    </xf>
    <xf numFmtId="0" fontId="19" fillId="0" borderId="16" xfId="70" applyFont="1" applyBorder="1" applyAlignment="1">
      <alignment horizontal="center" vertical="center"/>
      <protection/>
    </xf>
    <xf numFmtId="0" fontId="17" fillId="43" borderId="65" xfId="70" applyFont="1" applyFill="1" applyBorder="1" applyAlignment="1">
      <alignment horizontal="center" vertical="center"/>
      <protection/>
    </xf>
    <xf numFmtId="0" fontId="17" fillId="43" borderId="1" xfId="70" applyFont="1" applyFill="1" applyBorder="1" applyAlignment="1">
      <alignment horizontal="center" vertical="center"/>
      <protection/>
    </xf>
    <xf numFmtId="0" fontId="17" fillId="43" borderId="66" xfId="70" applyFont="1" applyFill="1" applyBorder="1" applyAlignment="1">
      <alignment horizontal="center" vertical="center"/>
      <protection/>
    </xf>
    <xf numFmtId="0" fontId="3" fillId="0" borderId="16" xfId="70" applyBorder="1" applyAlignment="1">
      <alignment horizontal="left" vertical="top" wrapText="1"/>
      <protection/>
    </xf>
    <xf numFmtId="0" fontId="17" fillId="43" borderId="27" xfId="70" applyFont="1" applyFill="1" applyBorder="1" applyAlignment="1">
      <alignment horizontal="center" vertical="center"/>
      <protection/>
    </xf>
    <xf numFmtId="0" fontId="18" fillId="34" borderId="56" xfId="70" applyFont="1" applyFill="1" applyBorder="1" applyAlignment="1">
      <alignment horizontal="center" vertical="center"/>
      <protection/>
    </xf>
    <xf numFmtId="0" fontId="18" fillId="34" borderId="57" xfId="70" applyFont="1" applyFill="1" applyBorder="1" applyAlignment="1">
      <alignment horizontal="center" vertical="center"/>
      <protection/>
    </xf>
    <xf numFmtId="0" fontId="18" fillId="34" borderId="58" xfId="70" applyFont="1" applyFill="1" applyBorder="1" applyAlignment="1">
      <alignment horizontal="center" vertical="center"/>
      <protection/>
    </xf>
    <xf numFmtId="0" fontId="16" fillId="0" borderId="0" xfId="75" applyFont="1" applyAlignment="1">
      <alignment horizontal="center" vertical="center"/>
      <protection/>
    </xf>
    <xf numFmtId="0" fontId="20" fillId="0" borderId="12" xfId="75" applyFont="1" applyBorder="1" applyAlignment="1">
      <alignment horizontal="left" vertical="center"/>
      <protection/>
    </xf>
    <xf numFmtId="0" fontId="5" fillId="0" borderId="25" xfId="75" applyFont="1" applyBorder="1" applyAlignment="1">
      <alignment vertical="center"/>
      <protection/>
    </xf>
    <xf numFmtId="0" fontId="5" fillId="0" borderId="62" xfId="75" applyFont="1" applyBorder="1" applyAlignment="1">
      <alignment vertical="center"/>
      <protection/>
    </xf>
    <xf numFmtId="0" fontId="5" fillId="0" borderId="70" xfId="75" applyFont="1" applyBorder="1" applyAlignment="1">
      <alignment vertical="center"/>
      <protection/>
    </xf>
    <xf numFmtId="0" fontId="7" fillId="0" borderId="19" xfId="75" applyFont="1" applyBorder="1" applyAlignment="1">
      <alignment horizontal="center" vertical="center"/>
      <protection/>
    </xf>
    <xf numFmtId="0" fontId="7" fillId="0" borderId="20" xfId="75" applyFont="1" applyBorder="1" applyAlignment="1">
      <alignment horizontal="center" vertical="center"/>
      <protection/>
    </xf>
    <xf numFmtId="0" fontId="7" fillId="0" borderId="21" xfId="75" applyFont="1" applyBorder="1" applyAlignment="1">
      <alignment horizontal="center" vertical="center"/>
      <protection/>
    </xf>
    <xf numFmtId="0" fontId="7" fillId="0" borderId="41" xfId="75" applyFont="1" applyBorder="1" applyAlignment="1">
      <alignment vertical="center"/>
      <protection/>
    </xf>
    <xf numFmtId="0" fontId="7" fillId="0" borderId="43" xfId="75" applyFont="1" applyBorder="1" applyAlignment="1">
      <alignment vertical="center"/>
      <protection/>
    </xf>
    <xf numFmtId="0" fontId="7" fillId="0" borderId="44" xfId="75" applyFont="1" applyBorder="1" applyAlignment="1">
      <alignment vertical="center"/>
      <protection/>
    </xf>
    <xf numFmtId="0" fontId="7" fillId="0" borderId="42" xfId="75" applyFont="1" applyBorder="1" applyAlignment="1">
      <alignment vertical="center"/>
      <protection/>
    </xf>
    <xf numFmtId="0" fontId="7" fillId="0" borderId="0" xfId="75" applyFont="1" applyAlignment="1">
      <alignment vertical="center"/>
      <protection/>
    </xf>
    <xf numFmtId="0" fontId="7" fillId="0" borderId="45" xfId="75" applyFont="1" applyBorder="1" applyAlignment="1">
      <alignment vertical="center"/>
      <protection/>
    </xf>
    <xf numFmtId="0" fontId="7" fillId="0" borderId="29" xfId="75" applyFont="1" applyBorder="1" applyAlignment="1">
      <alignment vertical="center"/>
      <protection/>
    </xf>
    <xf numFmtId="0" fontId="7" fillId="0" borderId="46" xfId="75" applyFont="1" applyBorder="1" applyAlignment="1">
      <alignment vertical="center"/>
      <protection/>
    </xf>
    <xf numFmtId="0" fontId="7" fillId="0" borderId="47" xfId="75" applyFont="1" applyBorder="1" applyAlignment="1">
      <alignment vertical="center"/>
      <protection/>
    </xf>
    <xf numFmtId="0" fontId="7" fillId="0" borderId="71" xfId="75" applyFont="1" applyBorder="1" applyAlignment="1">
      <alignment horizontal="center" vertical="center"/>
      <protection/>
    </xf>
    <xf numFmtId="0" fontId="7" fillId="0" borderId="41" xfId="75" applyFont="1" applyBorder="1" applyAlignment="1">
      <alignment horizontal="left" vertical="center" wrapText="1"/>
      <protection/>
    </xf>
    <xf numFmtId="0" fontId="7" fillId="0" borderId="43" xfId="75" applyFont="1" applyBorder="1" applyAlignment="1">
      <alignment horizontal="left" vertical="center" wrapText="1"/>
      <protection/>
    </xf>
    <xf numFmtId="0" fontId="7" fillId="0" borderId="43" xfId="75" applyFont="1" applyBorder="1" applyAlignment="1">
      <alignment horizontal="center" vertical="center" wrapText="1"/>
      <protection/>
    </xf>
    <xf numFmtId="0" fontId="7" fillId="0" borderId="64" xfId="75" applyFont="1" applyBorder="1" applyAlignment="1">
      <alignment horizontal="center" vertical="center" wrapText="1"/>
      <protection/>
    </xf>
    <xf numFmtId="0" fontId="7" fillId="0" borderId="31" xfId="75" applyFont="1" applyBorder="1" applyAlignment="1">
      <alignment horizontal="left" vertical="center"/>
      <protection/>
    </xf>
    <xf numFmtId="0" fontId="7" fillId="0" borderId="12" xfId="75" applyFont="1" applyBorder="1" applyAlignment="1">
      <alignment horizontal="left" vertical="center"/>
      <protection/>
    </xf>
    <xf numFmtId="0" fontId="7" fillId="0" borderId="72" xfId="75" applyFont="1" applyBorder="1" applyAlignment="1">
      <alignment horizontal="left" vertical="center"/>
      <protection/>
    </xf>
    <xf numFmtId="0" fontId="5" fillId="0" borderId="69" xfId="75" applyFont="1" applyBorder="1" applyAlignment="1">
      <alignment vertical="center"/>
      <protection/>
    </xf>
    <xf numFmtId="0" fontId="5" fillId="0" borderId="22" xfId="75" applyFont="1" applyBorder="1" applyAlignment="1">
      <alignment vertical="center"/>
      <protection/>
    </xf>
    <xf numFmtId="0" fontId="5" fillId="0" borderId="68" xfId="75" applyFont="1" applyBorder="1" applyAlignment="1">
      <alignment vertical="center"/>
      <protection/>
    </xf>
    <xf numFmtId="0" fontId="5" fillId="0" borderId="29" xfId="75" applyFont="1" applyBorder="1" applyAlignment="1">
      <alignment vertical="center"/>
      <protection/>
    </xf>
    <xf numFmtId="0" fontId="5" fillId="0" borderId="46" xfId="75" applyFont="1" applyBorder="1" applyAlignment="1">
      <alignment vertical="center"/>
      <protection/>
    </xf>
    <xf numFmtId="0" fontId="5" fillId="0" borderId="47" xfId="75" applyFont="1" applyBorder="1" applyAlignment="1">
      <alignment vertical="center"/>
      <protection/>
    </xf>
    <xf numFmtId="0" fontId="5" fillId="0" borderId="19" xfId="75" applyFont="1" applyBorder="1" applyAlignment="1">
      <alignment horizontal="center" vertical="center"/>
      <protection/>
    </xf>
    <xf numFmtId="0" fontId="5" fillId="0" borderId="20" xfId="75" applyFont="1" applyBorder="1" applyAlignment="1">
      <alignment horizontal="center" vertical="center"/>
      <protection/>
    </xf>
    <xf numFmtId="0" fontId="5" fillId="0" borderId="71" xfId="75" applyFont="1" applyBorder="1" applyAlignment="1">
      <alignment horizontal="center" vertical="center"/>
      <protection/>
    </xf>
    <xf numFmtId="0" fontId="5" fillId="0" borderId="41" xfId="75" applyFont="1" applyBorder="1" applyAlignment="1">
      <alignment vertical="center"/>
      <protection/>
    </xf>
    <xf numFmtId="0" fontId="5" fillId="0" borderId="43" xfId="75" applyFont="1" applyBorder="1" applyAlignment="1">
      <alignment vertical="center"/>
      <protection/>
    </xf>
    <xf numFmtId="0" fontId="5" fillId="0" borderId="44" xfId="75" applyFont="1" applyBorder="1" applyAlignment="1">
      <alignment vertical="center"/>
      <protection/>
    </xf>
    <xf numFmtId="0" fontId="5" fillId="0" borderId="42" xfId="75" applyFont="1" applyBorder="1" applyAlignment="1">
      <alignment vertical="center"/>
      <protection/>
    </xf>
    <xf numFmtId="0" fontId="5" fillId="0" borderId="0" xfId="75" applyFont="1" applyAlignment="1">
      <alignment vertical="center"/>
      <protection/>
    </xf>
    <xf numFmtId="0" fontId="5" fillId="0" borderId="45" xfId="75" applyFont="1" applyBorder="1" applyAlignment="1">
      <alignment vertical="center"/>
      <protection/>
    </xf>
    <xf numFmtId="0" fontId="5" fillId="0" borderId="31" xfId="75" applyFont="1" applyBorder="1" applyAlignment="1">
      <alignment vertical="center"/>
      <protection/>
    </xf>
    <xf numFmtId="0" fontId="5" fillId="0" borderId="12" xfId="75" applyFont="1" applyBorder="1" applyAlignment="1">
      <alignment vertical="center"/>
      <protection/>
    </xf>
    <xf numFmtId="0" fontId="5" fillId="0" borderId="73" xfId="75" applyFont="1" applyBorder="1" applyAlignment="1">
      <alignment vertical="center"/>
      <protection/>
    </xf>
    <xf numFmtId="0" fontId="7" fillId="0" borderId="64" xfId="75" applyFont="1" applyBorder="1" applyAlignment="1">
      <alignment vertical="center"/>
      <protection/>
    </xf>
    <xf numFmtId="0" fontId="7" fillId="0" borderId="37" xfId="75" applyFont="1" applyBorder="1" applyAlignment="1">
      <alignment vertical="center"/>
      <protection/>
    </xf>
    <xf numFmtId="0" fontId="5" fillId="0" borderId="16" xfId="75" applyFont="1" applyBorder="1" applyAlignment="1">
      <alignment horizontal="left" vertical="center"/>
      <protection/>
    </xf>
    <xf numFmtId="0" fontId="5" fillId="0" borderId="28" xfId="75" applyFont="1" applyBorder="1" applyAlignment="1">
      <alignment horizontal="left" vertical="center"/>
      <protection/>
    </xf>
    <xf numFmtId="0" fontId="4" fillId="33" borderId="50" xfId="75" applyFont="1" applyFill="1" applyBorder="1" applyAlignment="1">
      <alignment horizontal="center" vertical="center"/>
      <protection/>
    </xf>
    <xf numFmtId="0" fontId="4" fillId="33" borderId="54" xfId="75" applyFont="1" applyFill="1" applyBorder="1" applyAlignment="1">
      <alignment horizontal="center" vertical="center"/>
      <protection/>
    </xf>
    <xf numFmtId="0" fontId="5" fillId="0" borderId="16" xfId="75" applyFont="1" applyBorder="1" applyAlignment="1">
      <alignment horizontal="center" vertical="center"/>
      <protection/>
    </xf>
    <xf numFmtId="0" fontId="5" fillId="0" borderId="49" xfId="75" applyFont="1" applyBorder="1" applyAlignment="1">
      <alignment horizontal="center" vertical="center"/>
      <protection/>
    </xf>
    <xf numFmtId="0" fontId="5" fillId="0" borderId="27" xfId="75" applyFont="1" applyBorder="1" applyAlignment="1">
      <alignment horizontal="center" vertical="center"/>
      <protection/>
    </xf>
    <xf numFmtId="0" fontId="5" fillId="0" borderId="35" xfId="75" applyFont="1" applyBorder="1" applyAlignment="1">
      <alignment horizontal="center" vertical="center"/>
      <protection/>
    </xf>
    <xf numFmtId="0" fontId="26" fillId="36" borderId="0" xfId="72" applyFont="1" applyFill="1" applyAlignment="1" applyProtection="1">
      <alignment horizontal="center" vertical="center"/>
      <protection hidden="1"/>
    </xf>
    <xf numFmtId="0" fontId="26" fillId="36" borderId="46" xfId="72" applyFont="1" applyFill="1" applyBorder="1" applyAlignment="1" applyProtection="1">
      <alignment horizontal="center" vertical="center"/>
      <protection hidden="1"/>
    </xf>
    <xf numFmtId="0" fontId="24" fillId="38" borderId="16" xfId="72" applyFont="1" applyFill="1" applyBorder="1" applyAlignment="1" applyProtection="1">
      <alignment horizontal="center" vertical="center"/>
      <protection hidden="1"/>
    </xf>
    <xf numFmtId="57" fontId="0" fillId="38" borderId="16" xfId="72" applyNumberFormat="1" applyFill="1" applyBorder="1" applyAlignment="1" applyProtection="1">
      <alignment horizontal="center" vertical="center"/>
      <protection hidden="1"/>
    </xf>
    <xf numFmtId="0" fontId="28" fillId="0" borderId="16" xfId="72" applyFont="1" applyBorder="1" applyAlignment="1" applyProtection="1">
      <alignment horizontal="left" vertical="center"/>
      <protection locked="0"/>
    </xf>
    <xf numFmtId="0" fontId="24" fillId="37" borderId="16" xfId="72" applyFont="1" applyFill="1" applyBorder="1" applyAlignment="1" applyProtection="1">
      <alignment horizontal="center" vertical="center"/>
      <protection hidden="1"/>
    </xf>
    <xf numFmtId="0" fontId="24" fillId="38" borderId="27" xfId="72" applyFont="1" applyFill="1" applyBorder="1" applyAlignment="1" applyProtection="1">
      <alignment horizontal="center" vertical="center"/>
      <protection hidden="1"/>
    </xf>
    <xf numFmtId="0" fontId="24" fillId="38" borderId="49" xfId="72" applyFont="1" applyFill="1" applyBorder="1" applyAlignment="1" applyProtection="1">
      <alignment horizontal="center" vertical="center"/>
      <protection hidden="1"/>
    </xf>
    <xf numFmtId="187" fontId="28" fillId="0" borderId="27" xfId="72" applyNumberFormat="1" applyFont="1" applyBorder="1" applyAlignment="1" applyProtection="1">
      <alignment horizontal="center" vertical="center"/>
      <protection locked="0"/>
    </xf>
    <xf numFmtId="187" fontId="28" fillId="0" borderId="49" xfId="72" applyNumberFormat="1" applyFont="1" applyBorder="1" applyAlignment="1" applyProtection="1">
      <alignment horizontal="center" vertical="center"/>
      <protection locked="0"/>
    </xf>
    <xf numFmtId="0" fontId="30" fillId="42" borderId="16" xfId="72" applyFont="1" applyFill="1" applyBorder="1" applyAlignment="1" applyProtection="1">
      <alignment horizontal="center" vertical="center"/>
      <protection hidden="1"/>
    </xf>
    <xf numFmtId="0" fontId="31" fillId="40" borderId="16" xfId="72" applyFont="1" applyFill="1" applyBorder="1" applyAlignment="1" applyProtection="1">
      <alignment horizontal="center" vertical="center"/>
      <protection hidden="1"/>
    </xf>
    <xf numFmtId="0" fontId="32" fillId="0" borderId="16" xfId="72" applyFont="1" applyBorder="1" applyAlignment="1" applyProtection="1">
      <alignment horizontal="center" vertical="center"/>
      <protection hidden="1"/>
    </xf>
    <xf numFmtId="227" fontId="32" fillId="36" borderId="16" xfId="72" applyNumberFormat="1" applyFont="1" applyFill="1" applyBorder="1" applyAlignment="1" applyProtection="1">
      <alignment horizontal="center" vertical="center"/>
      <protection hidden="1"/>
    </xf>
    <xf numFmtId="0" fontId="33" fillId="40" borderId="27" xfId="72" applyFont="1" applyFill="1" applyBorder="1" applyAlignment="1" applyProtection="1">
      <alignment horizontal="center" vertical="center"/>
      <protection hidden="1"/>
    </xf>
    <xf numFmtId="0" fontId="33" fillId="40" borderId="49" xfId="72" applyFont="1" applyFill="1" applyBorder="1" applyAlignment="1" applyProtection="1">
      <alignment horizontal="center" vertical="center"/>
      <protection hidden="1"/>
    </xf>
    <xf numFmtId="227" fontId="32" fillId="36" borderId="27" xfId="72" applyNumberFormat="1" applyFont="1" applyFill="1" applyBorder="1" applyAlignment="1" applyProtection="1">
      <alignment horizontal="center" vertical="center"/>
      <protection hidden="1"/>
    </xf>
    <xf numFmtId="227" fontId="32" fillId="36" borderId="49" xfId="72" applyNumberFormat="1" applyFont="1" applyFill="1" applyBorder="1" applyAlignment="1" applyProtection="1">
      <alignment horizontal="center" vertical="center"/>
      <protection hidden="1"/>
    </xf>
    <xf numFmtId="0" fontId="35" fillId="0" borderId="41" xfId="72" applyFont="1" applyBorder="1" applyAlignment="1" applyProtection="1">
      <alignment horizontal="center" vertical="center"/>
      <protection hidden="1"/>
    </xf>
    <xf numFmtId="0" fontId="35" fillId="0" borderId="42" xfId="72" applyFont="1" applyBorder="1" applyAlignment="1" applyProtection="1">
      <alignment horizontal="center" vertical="center"/>
      <protection hidden="1"/>
    </xf>
    <xf numFmtId="0" fontId="35" fillId="0" borderId="29" xfId="72" applyFont="1" applyBorder="1" applyAlignment="1" applyProtection="1">
      <alignment horizontal="center" vertical="center"/>
      <protection hidden="1"/>
    </xf>
    <xf numFmtId="227" fontId="32" fillId="36" borderId="41" xfId="72" applyNumberFormat="1" applyFont="1" applyFill="1" applyBorder="1" applyAlignment="1" applyProtection="1">
      <alignment horizontal="center" vertical="center"/>
      <protection hidden="1"/>
    </xf>
    <xf numFmtId="227" fontId="32" fillId="36" borderId="44" xfId="72" applyNumberFormat="1" applyFont="1" applyFill="1" applyBorder="1" applyAlignment="1" applyProtection="1">
      <alignment horizontal="center" vertical="center"/>
      <protection hidden="1"/>
    </xf>
    <xf numFmtId="227" fontId="32" fillId="36" borderId="42" xfId="72" applyNumberFormat="1" applyFont="1" applyFill="1" applyBorder="1" applyAlignment="1" applyProtection="1">
      <alignment horizontal="center" vertical="center"/>
      <protection hidden="1"/>
    </xf>
    <xf numFmtId="227" fontId="32" fillId="36" borderId="45" xfId="72" applyNumberFormat="1" applyFont="1" applyFill="1" applyBorder="1" applyAlignment="1" applyProtection="1">
      <alignment horizontal="center" vertical="center"/>
      <protection hidden="1"/>
    </xf>
    <xf numFmtId="227" fontId="32" fillId="36" borderId="29" xfId="72" applyNumberFormat="1" applyFont="1" applyFill="1" applyBorder="1" applyAlignment="1" applyProtection="1">
      <alignment horizontal="center" vertical="center"/>
      <protection hidden="1"/>
    </xf>
    <xf numFmtId="227" fontId="32" fillId="36" borderId="47" xfId="72" applyNumberFormat="1" applyFont="1" applyFill="1" applyBorder="1" applyAlignment="1" applyProtection="1">
      <alignment horizontal="center" vertical="center"/>
      <protection hidden="1"/>
    </xf>
    <xf numFmtId="229" fontId="32" fillId="0" borderId="16" xfId="72" applyNumberFormat="1" applyFont="1" applyBorder="1" applyAlignment="1" applyProtection="1">
      <alignment horizontal="center" vertical="center"/>
      <protection hidden="1"/>
    </xf>
    <xf numFmtId="0" fontId="0" fillId="0" borderId="27" xfId="72" applyBorder="1" applyAlignment="1" applyProtection="1">
      <alignment horizontal="center" vertical="center"/>
      <protection hidden="1"/>
    </xf>
    <xf numFmtId="228" fontId="32" fillId="36" borderId="42" xfId="72" applyNumberFormat="1" applyFont="1" applyFill="1" applyBorder="1" applyAlignment="1" applyProtection="1">
      <alignment horizontal="center" vertical="center"/>
      <protection hidden="1"/>
    </xf>
    <xf numFmtId="228" fontId="32" fillId="36" borderId="45" xfId="72" applyNumberFormat="1" applyFont="1" applyFill="1" applyBorder="1" applyAlignment="1" applyProtection="1">
      <alignment horizontal="center" vertical="center"/>
      <protection hidden="1"/>
    </xf>
    <xf numFmtId="0" fontId="29" fillId="36" borderId="29" xfId="72" applyFont="1" applyFill="1" applyBorder="1" applyAlignment="1" applyProtection="1">
      <alignment horizontal="center" vertical="center"/>
      <protection hidden="1"/>
    </xf>
    <xf numFmtId="0" fontId="29" fillId="36" borderId="47" xfId="72" applyFont="1" applyFill="1" applyBorder="1" applyAlignment="1" applyProtection="1">
      <alignment horizontal="center" vertical="center"/>
      <protection hidden="1"/>
    </xf>
    <xf numFmtId="0" fontId="37" fillId="41" borderId="27" xfId="74" applyFont="1" applyFill="1" applyBorder="1" applyAlignment="1">
      <alignment horizontal="center"/>
      <protection/>
    </xf>
    <xf numFmtId="0" fontId="37" fillId="41" borderId="49" xfId="74" applyFont="1" applyFill="1" applyBorder="1" applyAlignment="1">
      <alignment horizontal="center"/>
      <protection/>
    </xf>
    <xf numFmtId="0" fontId="40" fillId="44" borderId="13" xfId="74" applyFont="1" applyFill="1" applyBorder="1" applyAlignment="1">
      <alignment horizontal="center"/>
      <protection/>
    </xf>
    <xf numFmtId="0" fontId="40" fillId="44" borderId="14" xfId="74" applyFont="1" applyFill="1" applyBorder="1" applyAlignment="1">
      <alignment horizontal="center"/>
      <protection/>
    </xf>
    <xf numFmtId="0" fontId="40" fillId="44" borderId="26" xfId="74" applyFont="1" applyFill="1" applyBorder="1" applyAlignment="1">
      <alignment horizontal="center"/>
      <protection/>
    </xf>
    <xf numFmtId="231" fontId="41" fillId="44" borderId="33" xfId="74" applyNumberFormat="1" applyFont="1" applyFill="1" applyBorder="1" applyAlignment="1">
      <alignment horizontal="center" vertical="center"/>
      <protection/>
    </xf>
    <xf numFmtId="231" fontId="41" fillId="44" borderId="16" xfId="74" applyNumberFormat="1" applyFont="1" applyFill="1" applyBorder="1" applyAlignment="1">
      <alignment horizontal="center" vertical="center"/>
      <protection/>
    </xf>
    <xf numFmtId="231" fontId="41" fillId="44" borderId="28" xfId="74" applyNumberFormat="1" applyFont="1" applyFill="1" applyBorder="1" applyAlignment="1">
      <alignment horizontal="center" vertical="center"/>
      <protection/>
    </xf>
    <xf numFmtId="231" fontId="41" fillId="44" borderId="34" xfId="74" applyNumberFormat="1" applyFont="1" applyFill="1" applyBorder="1" applyAlignment="1">
      <alignment horizontal="center" vertical="center"/>
      <protection/>
    </xf>
    <xf numFmtId="231" fontId="41" fillId="44" borderId="35" xfId="74" applyNumberFormat="1" applyFont="1" applyFill="1" applyBorder="1" applyAlignment="1">
      <alignment horizontal="center" vertical="center"/>
      <protection/>
    </xf>
    <xf numFmtId="231" fontId="41" fillId="44" borderId="39" xfId="74" applyNumberFormat="1" applyFont="1" applyFill="1" applyBorder="1" applyAlignment="1">
      <alignment horizontal="center" vertical="center"/>
      <protection/>
    </xf>
    <xf numFmtId="0" fontId="38" fillId="0" borderId="50" xfId="74" applyFont="1" applyBorder="1" applyAlignment="1">
      <alignment horizontal="center"/>
      <protection/>
    </xf>
    <xf numFmtId="0" fontId="38" fillId="0" borderId="22" xfId="74" applyFont="1" applyBorder="1" applyAlignment="1">
      <alignment horizontal="center"/>
      <protection/>
    </xf>
    <xf numFmtId="0" fontId="38" fillId="0" borderId="54" xfId="74" applyFont="1" applyBorder="1" applyAlignment="1">
      <alignment horizontal="center"/>
      <protection/>
    </xf>
    <xf numFmtId="0" fontId="39" fillId="0" borderId="74" xfId="74" applyFont="1" applyBorder="1" applyAlignment="1">
      <alignment horizontal="center"/>
      <protection/>
    </xf>
    <xf numFmtId="0" fontId="39" fillId="0" borderId="12" xfId="74" applyFont="1" applyBorder="1" applyAlignment="1">
      <alignment horizontal="center"/>
      <protection/>
    </xf>
    <xf numFmtId="0" fontId="39" fillId="0" borderId="72" xfId="74" applyFont="1" applyBorder="1" applyAlignment="1">
      <alignment horizontal="center"/>
      <protection/>
    </xf>
    <xf numFmtId="0" fontId="37" fillId="0" borderId="16" xfId="74" applyFont="1" applyBorder="1" applyAlignment="1">
      <alignment horizontal="left"/>
      <protection/>
    </xf>
    <xf numFmtId="0" fontId="31" fillId="0" borderId="16" xfId="72" applyFont="1" applyBorder="1">
      <alignment vertical="center"/>
      <protection/>
    </xf>
    <xf numFmtId="0" fontId="0" fillId="0" borderId="0" xfId="72">
      <alignment vertical="center"/>
      <protection/>
    </xf>
    <xf numFmtId="0" fontId="0" fillId="0" borderId="16" xfId="72" applyBorder="1">
      <alignment vertical="center"/>
      <protection/>
    </xf>
    <xf numFmtId="0" fontId="0" fillId="0" borderId="16" xfId="72" applyBorder="1" applyAlignment="1">
      <alignment horizontal="center" vertical="top"/>
      <protection/>
    </xf>
    <xf numFmtId="0" fontId="0" fillId="0" borderId="48" xfId="72" applyBorder="1" applyAlignment="1">
      <alignment horizontal="center" vertical="center"/>
      <protection/>
    </xf>
    <xf numFmtId="0" fontId="0" fillId="0" borderId="18" xfId="72" applyBorder="1" applyAlignment="1">
      <alignment horizontal="center" vertical="center"/>
      <protection/>
    </xf>
    <xf numFmtId="9" fontId="0" fillId="0" borderId="48" xfId="72" applyNumberFormat="1" applyBorder="1" applyAlignment="1">
      <alignment horizontal="center" vertical="center"/>
      <protection/>
    </xf>
    <xf numFmtId="9" fontId="0" fillId="0" borderId="18" xfId="72" applyNumberFormat="1" applyBorder="1" applyAlignment="1">
      <alignment horizontal="center" vertical="center"/>
      <protection/>
    </xf>
    <xf numFmtId="0" fontId="0" fillId="0" borderId="27" xfId="72" applyBorder="1">
      <alignment vertical="center"/>
      <protection/>
    </xf>
    <xf numFmtId="0" fontId="0" fillId="0" borderId="2" xfId="72" applyBorder="1">
      <alignment vertical="center"/>
      <protection/>
    </xf>
    <xf numFmtId="0" fontId="0" fillId="0" borderId="49" xfId="72" applyBorder="1">
      <alignment vertical="center"/>
      <protection/>
    </xf>
    <xf numFmtId="0" fontId="0" fillId="0" borderId="51" xfId="72" applyBorder="1" applyAlignment="1">
      <alignment horizontal="center" vertical="center"/>
      <protection/>
    </xf>
    <xf numFmtId="9" fontId="0" fillId="0" borderId="51" xfId="72" applyNumberFormat="1" applyBorder="1" applyAlignment="1">
      <alignment horizontal="center" vertical="center"/>
      <protection/>
    </xf>
    <xf numFmtId="0" fontId="0" fillId="0" borderId="16" xfId="72" applyBorder="1" applyAlignment="1">
      <alignment horizontal="center" vertical="center"/>
      <protection/>
    </xf>
    <xf numFmtId="9" fontId="0" fillId="0" borderId="16" xfId="72" applyNumberFormat="1" applyBorder="1" applyAlignment="1">
      <alignment horizontal="center" vertical="center"/>
      <protection/>
    </xf>
    <xf numFmtId="0" fontId="27" fillId="0" borderId="27" xfId="72" applyFont="1" applyBorder="1" applyAlignment="1">
      <alignment horizontal="center" vertical="center"/>
      <protection/>
    </xf>
    <xf numFmtId="0" fontId="27" fillId="0" borderId="2" xfId="72" applyFont="1" applyBorder="1" applyAlignment="1">
      <alignment horizontal="center" vertical="center"/>
      <protection/>
    </xf>
    <xf numFmtId="0" fontId="27" fillId="0" borderId="49" xfId="72" applyFont="1" applyBorder="1" applyAlignment="1">
      <alignment horizontal="center" vertical="center"/>
      <protection/>
    </xf>
    <xf numFmtId="0" fontId="27" fillId="0" borderId="27" xfId="72" applyFont="1" applyBorder="1">
      <alignment vertical="center"/>
      <protection/>
    </xf>
    <xf numFmtId="0" fontId="27" fillId="0" borderId="2" xfId="72" applyFont="1" applyBorder="1">
      <alignment vertical="center"/>
      <protection/>
    </xf>
    <xf numFmtId="0" fontId="27" fillId="0" borderId="49" xfId="72" applyFont="1" applyBorder="1">
      <alignment vertical="center"/>
      <protection/>
    </xf>
    <xf numFmtId="0" fontId="27" fillId="0" borderId="16" xfId="72" applyFont="1" applyBorder="1">
      <alignment vertical="center"/>
      <protection/>
    </xf>
    <xf numFmtId="49" fontId="24" fillId="0" borderId="48" xfId="72" applyNumberFormat="1" applyFont="1" applyBorder="1" applyAlignment="1">
      <alignment horizontal="center" vertical="center"/>
      <protection/>
    </xf>
    <xf numFmtId="49" fontId="24" fillId="0" borderId="18" xfId="72" applyNumberFormat="1" applyFont="1" applyBorder="1" applyAlignment="1">
      <alignment horizontal="center" vertical="center"/>
      <protection/>
    </xf>
    <xf numFmtId="0" fontId="0" fillId="0" borderId="43" xfId="72" applyBorder="1">
      <alignment vertical="center"/>
      <protection/>
    </xf>
    <xf numFmtId="0" fontId="0" fillId="0" borderId="44" xfId="72" applyBorder="1">
      <alignment vertical="center"/>
      <protection/>
    </xf>
    <xf numFmtId="0" fontId="0" fillId="0" borderId="46" xfId="72" applyBorder="1">
      <alignment vertical="center"/>
      <protection/>
    </xf>
    <xf numFmtId="0" fontId="0" fillId="0" borderId="47" xfId="72" applyBorder="1">
      <alignment vertical="center"/>
      <protection/>
    </xf>
    <xf numFmtId="0" fontId="27" fillId="0" borderId="46" xfId="72" applyFont="1" applyBorder="1">
      <alignment vertical="center"/>
      <protection/>
    </xf>
    <xf numFmtId="0" fontId="27" fillId="0" borderId="65" xfId="72" applyFont="1" applyBorder="1" applyAlignment="1">
      <alignment horizontal="center" vertical="center"/>
      <protection/>
    </xf>
    <xf numFmtId="0" fontId="27" fillId="0" borderId="1" xfId="72" applyFont="1" applyBorder="1" applyAlignment="1">
      <alignment horizontal="center" vertical="center"/>
      <protection/>
    </xf>
    <xf numFmtId="0" fontId="27" fillId="0" borderId="66" xfId="72" applyFont="1" applyBorder="1" applyAlignment="1">
      <alignment horizontal="center" vertical="center"/>
      <protection/>
    </xf>
    <xf numFmtId="0" fontId="24" fillId="0" borderId="13" xfId="72" applyFont="1" applyBorder="1" applyAlignment="1">
      <alignment horizontal="center" vertical="center"/>
      <protection/>
    </xf>
    <xf numFmtId="0" fontId="24" fillId="0" borderId="14" xfId="72" applyFont="1" applyBorder="1" applyAlignment="1">
      <alignment horizontal="center" vertical="center"/>
      <protection/>
    </xf>
    <xf numFmtId="0" fontId="24" fillId="0" borderId="26" xfId="72" applyFont="1" applyBorder="1" applyAlignment="1">
      <alignment horizontal="center" vertical="center"/>
      <protection/>
    </xf>
    <xf numFmtId="0" fontId="24" fillId="0" borderId="24" xfId="72" applyFont="1" applyBorder="1" applyAlignment="1">
      <alignment horizontal="center" vertical="center"/>
      <protection/>
    </xf>
    <xf numFmtId="0" fontId="24" fillId="0" borderId="75" xfId="72" applyFont="1" applyBorder="1" applyAlignment="1">
      <alignment horizontal="center" vertical="center"/>
      <protection/>
    </xf>
    <xf numFmtId="0" fontId="24" fillId="0" borderId="69" xfId="72" applyFont="1" applyBorder="1" applyAlignment="1">
      <alignment horizontal="center" vertical="center"/>
      <protection/>
    </xf>
    <xf numFmtId="0" fontId="24" fillId="0" borderId="76" xfId="72" applyFont="1" applyBorder="1" applyAlignment="1">
      <alignment horizontal="center" vertical="center"/>
      <protection/>
    </xf>
    <xf numFmtId="0" fontId="24" fillId="0" borderId="18" xfId="72" applyFont="1" applyBorder="1" applyAlignment="1">
      <alignment horizontal="center" vertical="center"/>
      <protection/>
    </xf>
    <xf numFmtId="0" fontId="24" fillId="38" borderId="61" xfId="72" applyFont="1" applyFill="1" applyBorder="1" applyAlignment="1">
      <alignment horizontal="center" vertical="center"/>
      <protection/>
    </xf>
    <xf numFmtId="0" fontId="24" fillId="38" borderId="62" xfId="72" applyFont="1" applyFill="1" applyBorder="1" applyAlignment="1">
      <alignment horizontal="center" vertical="center"/>
      <protection/>
    </xf>
    <xf numFmtId="0" fontId="24" fillId="38" borderId="15" xfId="72" applyFont="1" applyFill="1" applyBorder="1" applyAlignment="1">
      <alignment horizontal="center" vertical="center"/>
      <protection/>
    </xf>
    <xf numFmtId="0" fontId="24" fillId="39" borderId="13" xfId="72" applyFont="1" applyFill="1" applyBorder="1" applyAlignment="1">
      <alignment horizontal="center" vertical="center"/>
      <protection/>
    </xf>
    <xf numFmtId="0" fontId="24" fillId="39" borderId="25" xfId="72" applyFont="1" applyFill="1" applyBorder="1" applyAlignment="1">
      <alignment horizontal="center" vertical="center"/>
      <protection/>
    </xf>
    <xf numFmtId="0" fontId="24" fillId="39" borderId="26" xfId="72" applyFont="1" applyFill="1" applyBorder="1" applyAlignment="1">
      <alignment horizontal="center" vertical="center"/>
      <protection/>
    </xf>
    <xf numFmtId="0" fontId="43" fillId="0" borderId="27" xfId="74" applyFont="1" applyBorder="1" applyAlignment="1">
      <alignment horizontal="center" vertical="center"/>
      <protection/>
    </xf>
    <xf numFmtId="0" fontId="43" fillId="0" borderId="2" xfId="74" applyFont="1" applyBorder="1" applyAlignment="1">
      <alignment horizontal="center" vertical="center"/>
      <protection/>
    </xf>
    <xf numFmtId="0" fontId="43" fillId="0" borderId="49" xfId="74" applyFont="1" applyBorder="1" applyAlignment="1">
      <alignment horizontal="center" vertical="center"/>
      <protection/>
    </xf>
    <xf numFmtId="0" fontId="24" fillId="0" borderId="16" xfId="74" applyFont="1" applyBorder="1" applyAlignment="1">
      <alignment horizontal="center" vertical="center"/>
      <protection/>
    </xf>
    <xf numFmtId="0" fontId="24" fillId="0" borderId="16" xfId="74" applyFont="1" applyBorder="1" applyAlignment="1">
      <alignment horizontal="center" vertical="center" textRotation="255"/>
      <protection/>
    </xf>
    <xf numFmtId="0" fontId="46" fillId="35" borderId="67" xfId="70" applyFont="1" applyFill="1" applyBorder="1" applyAlignment="1">
      <alignment horizontal="center" vertical="center"/>
      <protection/>
    </xf>
    <xf numFmtId="0" fontId="46" fillId="34" borderId="65" xfId="70" applyFont="1" applyFill="1" applyBorder="1" applyAlignment="1">
      <alignment horizontal="center" vertical="center"/>
      <protection/>
    </xf>
    <xf numFmtId="0" fontId="46" fillId="34" borderId="1" xfId="70" applyFont="1" applyFill="1" applyBorder="1" applyAlignment="1">
      <alignment horizontal="center" vertical="center"/>
      <protection/>
    </xf>
    <xf numFmtId="0" fontId="46" fillId="34" borderId="66" xfId="70" applyFont="1" applyFill="1" applyBorder="1" applyAlignment="1">
      <alignment horizontal="center" vertical="center"/>
      <protection/>
    </xf>
    <xf numFmtId="0" fontId="44" fillId="0" borderId="25" xfId="70" applyFont="1" applyBorder="1" applyAlignment="1">
      <alignment horizontal="center" vertical="center"/>
      <protection/>
    </xf>
    <xf numFmtId="0" fontId="44" fillId="0" borderId="15" xfId="70" applyFont="1" applyBorder="1" applyAlignment="1">
      <alignment horizontal="center" vertical="center"/>
      <protection/>
    </xf>
    <xf numFmtId="0" fontId="44" fillId="0" borderId="27" xfId="70" applyFont="1" applyBorder="1" applyAlignment="1">
      <alignment horizontal="center" vertical="center"/>
      <protection/>
    </xf>
    <xf numFmtId="0" fontId="44" fillId="0" borderId="17" xfId="70" applyFont="1" applyBorder="1" applyAlignment="1">
      <alignment horizontal="center" vertical="center"/>
      <protection/>
    </xf>
    <xf numFmtId="177" fontId="44" fillId="0" borderId="27" xfId="70" applyNumberFormat="1" applyFont="1" applyBorder="1" applyAlignment="1">
      <alignment horizontal="left" vertical="center"/>
      <protection/>
    </xf>
    <xf numFmtId="177" fontId="44" fillId="0" borderId="17" xfId="70" applyNumberFormat="1" applyFont="1" applyBorder="1" applyAlignment="1">
      <alignment horizontal="left" vertical="center"/>
      <protection/>
    </xf>
    <xf numFmtId="0" fontId="44" fillId="0" borderId="25" xfId="70" applyFont="1" applyBorder="1" applyAlignment="1">
      <alignment horizontal="left" vertical="center"/>
      <protection/>
    </xf>
    <xf numFmtId="0" fontId="44" fillId="0" borderId="15" xfId="70" applyFont="1" applyBorder="1" applyAlignment="1">
      <alignment horizontal="left" vertical="center"/>
      <protection/>
    </xf>
    <xf numFmtId="0" fontId="44" fillId="0" borderId="27" xfId="70" applyFont="1" applyBorder="1" applyAlignment="1">
      <alignment horizontal="left" vertical="center"/>
      <protection/>
    </xf>
    <xf numFmtId="0" fontId="44" fillId="0" borderId="17" xfId="70" applyFont="1" applyBorder="1" applyAlignment="1">
      <alignment horizontal="left" vertical="center"/>
      <protection/>
    </xf>
    <xf numFmtId="179" fontId="44" fillId="0" borderId="27" xfId="70" applyNumberFormat="1" applyFont="1" applyBorder="1" applyAlignment="1">
      <alignment horizontal="center" vertical="center"/>
      <protection/>
    </xf>
    <xf numFmtId="179" fontId="44" fillId="0" borderId="17" xfId="70" applyNumberFormat="1" applyFont="1" applyBorder="1" applyAlignment="1">
      <alignment horizontal="center" vertical="center"/>
      <protection/>
    </xf>
    <xf numFmtId="179" fontId="44" fillId="0" borderId="41" xfId="70" applyNumberFormat="1" applyFont="1" applyBorder="1" applyAlignment="1">
      <alignment horizontal="center" vertical="center"/>
      <protection/>
    </xf>
    <xf numFmtId="179" fontId="44" fillId="0" borderId="64" xfId="70" applyNumberFormat="1" applyFont="1" applyBorder="1" applyAlignment="1">
      <alignment horizontal="center" vertical="center"/>
      <protection/>
    </xf>
    <xf numFmtId="0" fontId="45" fillId="0" borderId="25" xfId="70" applyFont="1" applyBorder="1" applyAlignment="1">
      <alignment horizontal="center" vertical="center"/>
      <protection/>
    </xf>
    <xf numFmtId="0" fontId="45" fillId="0" borderId="70" xfId="70" applyFont="1" applyBorder="1" applyAlignment="1">
      <alignment horizontal="center" vertical="center"/>
      <protection/>
    </xf>
    <xf numFmtId="0" fontId="45" fillId="0" borderId="27" xfId="70" applyFont="1" applyBorder="1" applyAlignment="1">
      <alignment horizontal="center" vertical="center"/>
      <protection/>
    </xf>
    <xf numFmtId="0" fontId="45" fillId="0" borderId="49" xfId="70" applyFont="1" applyBorder="1" applyAlignment="1">
      <alignment horizontal="center" vertical="center"/>
      <protection/>
    </xf>
    <xf numFmtId="0" fontId="44" fillId="0" borderId="35" xfId="70" applyFont="1" applyBorder="1" applyAlignment="1">
      <alignment horizontal="center" vertical="center"/>
      <protection/>
    </xf>
    <xf numFmtId="0" fontId="44" fillId="0" borderId="59" xfId="70" applyFont="1" applyBorder="1" applyAlignment="1">
      <alignment horizontal="left" vertical="center"/>
      <protection/>
    </xf>
    <xf numFmtId="0" fontId="44" fillId="0" borderId="77" xfId="70" applyFont="1" applyBorder="1" applyAlignment="1">
      <alignment horizontal="left" vertical="center"/>
      <protection/>
    </xf>
    <xf numFmtId="0" fontId="44" fillId="0" borderId="60" xfId="70" applyFont="1" applyBorder="1" applyAlignment="1">
      <alignment horizontal="left" vertical="center"/>
      <protection/>
    </xf>
    <xf numFmtId="0" fontId="45" fillId="0" borderId="12" xfId="70" applyFont="1" applyBorder="1" applyAlignment="1">
      <alignment horizontal="center" vertical="center"/>
      <protection/>
    </xf>
    <xf numFmtId="0" fontId="44" fillId="0" borderId="16" xfId="70" applyFont="1" applyBorder="1" applyAlignment="1">
      <alignment horizontal="center" vertical="center"/>
      <protection/>
    </xf>
    <xf numFmtId="0" fontId="45" fillId="0" borderId="2" xfId="70" applyFont="1" applyBorder="1" applyAlignment="1">
      <alignment horizontal="left" vertical="center"/>
      <protection/>
    </xf>
    <xf numFmtId="0" fontId="45" fillId="0" borderId="17" xfId="70" applyFont="1" applyBorder="1" applyAlignment="1">
      <alignment horizontal="left" vertical="center"/>
      <protection/>
    </xf>
    <xf numFmtId="0" fontId="45" fillId="0" borderId="16" xfId="70" applyFont="1" applyBorder="1" applyAlignment="1">
      <alignment vertical="center"/>
      <protection/>
    </xf>
    <xf numFmtId="49" fontId="44" fillId="0" borderId="27" xfId="70" applyNumberFormat="1" applyFont="1" applyBorder="1" applyAlignment="1">
      <alignment horizontal="left" vertical="center"/>
      <protection/>
    </xf>
    <xf numFmtId="49" fontId="44" fillId="0" borderId="17" xfId="70" applyNumberFormat="1" applyFont="1" applyBorder="1" applyAlignment="1">
      <alignment horizontal="left" vertical="center"/>
      <protection/>
    </xf>
    <xf numFmtId="0" fontId="45" fillId="35" borderId="63" xfId="70" applyFont="1" applyFill="1" applyBorder="1" applyAlignment="1">
      <alignment horizontal="center" vertical="center" wrapText="1"/>
      <protection/>
    </xf>
    <xf numFmtId="0" fontId="45" fillId="35" borderId="49" xfId="70" applyFont="1" applyFill="1" applyBorder="1" applyAlignment="1">
      <alignment horizontal="center" vertical="center" wrapText="1"/>
      <protection/>
    </xf>
    <xf numFmtId="0" fontId="45" fillId="0" borderId="27" xfId="70" applyFont="1" applyFill="1" applyBorder="1" applyAlignment="1">
      <alignment horizontal="left" vertical="center"/>
      <protection/>
    </xf>
    <xf numFmtId="0" fontId="45" fillId="0" borderId="17" xfId="70" applyFont="1" applyFill="1" applyBorder="1" applyAlignment="1">
      <alignment horizontal="left" vertical="center"/>
      <protection/>
    </xf>
    <xf numFmtId="0" fontId="44" fillId="0" borderId="27" xfId="70" applyFont="1" applyFill="1" applyBorder="1" applyAlignment="1">
      <alignment horizontal="center" vertical="center"/>
      <protection/>
    </xf>
    <xf numFmtId="0" fontId="44" fillId="0" borderId="17" xfId="70" applyFont="1" applyFill="1" applyBorder="1" applyAlignment="1">
      <alignment horizontal="center" vertical="center"/>
      <protection/>
    </xf>
    <xf numFmtId="0" fontId="45" fillId="43" borderId="41" xfId="70" applyFont="1" applyFill="1" applyBorder="1" applyAlignment="1">
      <alignment horizontal="center" vertical="center"/>
      <protection/>
    </xf>
    <xf numFmtId="0" fontId="45" fillId="43" borderId="44" xfId="70" applyFont="1" applyFill="1" applyBorder="1" applyAlignment="1">
      <alignment horizontal="center" vertical="center"/>
      <protection/>
    </xf>
    <xf numFmtId="0" fontId="45" fillId="43" borderId="29" xfId="70" applyFont="1" applyFill="1" applyBorder="1" applyAlignment="1">
      <alignment horizontal="center" vertical="center"/>
      <protection/>
    </xf>
    <xf numFmtId="0" fontId="45" fillId="43" borderId="47" xfId="70" applyFont="1" applyFill="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3" xfId="72"/>
    <cellStyle name="標準 3" xfId="73"/>
    <cellStyle name="標準 4" xfId="74"/>
    <cellStyle name="標準_債務調査票"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28</xdr:row>
      <xdr:rowOff>0</xdr:rowOff>
    </xdr:from>
    <xdr:to>
      <xdr:col>9</xdr:col>
      <xdr:colOff>533400</xdr:colOff>
      <xdr:row>29</xdr:row>
      <xdr:rowOff>104775</xdr:rowOff>
    </xdr:to>
    <xdr:sp>
      <xdr:nvSpPr>
        <xdr:cNvPr id="1" name="楕円 4"/>
        <xdr:cNvSpPr>
          <a:spLocks/>
        </xdr:cNvSpPr>
      </xdr:nvSpPr>
      <xdr:spPr>
        <a:xfrm>
          <a:off x="6734175" y="6791325"/>
          <a:ext cx="53340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30</xdr:row>
      <xdr:rowOff>47625</xdr:rowOff>
    </xdr:from>
    <xdr:to>
      <xdr:col>9</xdr:col>
      <xdr:colOff>542925</xdr:colOff>
      <xdr:row>31</xdr:row>
      <xdr:rowOff>152400</xdr:rowOff>
    </xdr:to>
    <xdr:sp>
      <xdr:nvSpPr>
        <xdr:cNvPr id="2" name="楕円 5"/>
        <xdr:cNvSpPr>
          <a:spLocks/>
        </xdr:cNvSpPr>
      </xdr:nvSpPr>
      <xdr:spPr>
        <a:xfrm>
          <a:off x="6743700" y="7181850"/>
          <a:ext cx="53340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657225</xdr:colOff>
      <xdr:row>28</xdr:row>
      <xdr:rowOff>0</xdr:rowOff>
    </xdr:from>
    <xdr:to>
      <xdr:col>10</xdr:col>
      <xdr:colOff>514350</xdr:colOff>
      <xdr:row>29</xdr:row>
      <xdr:rowOff>104775</xdr:rowOff>
    </xdr:to>
    <xdr:sp>
      <xdr:nvSpPr>
        <xdr:cNvPr id="3" name="楕円 6"/>
        <xdr:cNvSpPr>
          <a:spLocks/>
        </xdr:cNvSpPr>
      </xdr:nvSpPr>
      <xdr:spPr>
        <a:xfrm>
          <a:off x="7391400" y="6791325"/>
          <a:ext cx="542925"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666750</xdr:colOff>
      <xdr:row>30</xdr:row>
      <xdr:rowOff>47625</xdr:rowOff>
    </xdr:from>
    <xdr:to>
      <xdr:col>10</xdr:col>
      <xdr:colOff>523875</xdr:colOff>
      <xdr:row>31</xdr:row>
      <xdr:rowOff>152400</xdr:rowOff>
    </xdr:to>
    <xdr:sp>
      <xdr:nvSpPr>
        <xdr:cNvPr id="4" name="楕円 7"/>
        <xdr:cNvSpPr>
          <a:spLocks/>
        </xdr:cNvSpPr>
      </xdr:nvSpPr>
      <xdr:spPr>
        <a:xfrm>
          <a:off x="7400925" y="7181850"/>
          <a:ext cx="542925"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32</xdr:row>
      <xdr:rowOff>66675</xdr:rowOff>
    </xdr:from>
    <xdr:to>
      <xdr:col>9</xdr:col>
      <xdr:colOff>533400</xdr:colOff>
      <xdr:row>33</xdr:row>
      <xdr:rowOff>180975</xdr:rowOff>
    </xdr:to>
    <xdr:sp>
      <xdr:nvSpPr>
        <xdr:cNvPr id="5" name="楕円 8"/>
        <xdr:cNvSpPr>
          <a:spLocks/>
        </xdr:cNvSpPr>
      </xdr:nvSpPr>
      <xdr:spPr>
        <a:xfrm>
          <a:off x="6734175" y="7543800"/>
          <a:ext cx="533400" cy="2857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34</xdr:row>
      <xdr:rowOff>76200</xdr:rowOff>
    </xdr:from>
    <xdr:to>
      <xdr:col>9</xdr:col>
      <xdr:colOff>542925</xdr:colOff>
      <xdr:row>36</xdr:row>
      <xdr:rowOff>9525</xdr:rowOff>
    </xdr:to>
    <xdr:sp>
      <xdr:nvSpPr>
        <xdr:cNvPr id="6" name="楕円 9"/>
        <xdr:cNvSpPr>
          <a:spLocks/>
        </xdr:cNvSpPr>
      </xdr:nvSpPr>
      <xdr:spPr>
        <a:xfrm>
          <a:off x="6743700" y="7943850"/>
          <a:ext cx="533400"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657225</xdr:colOff>
      <xdr:row>32</xdr:row>
      <xdr:rowOff>66675</xdr:rowOff>
    </xdr:from>
    <xdr:to>
      <xdr:col>10</xdr:col>
      <xdr:colOff>514350</xdr:colOff>
      <xdr:row>33</xdr:row>
      <xdr:rowOff>180975</xdr:rowOff>
    </xdr:to>
    <xdr:sp>
      <xdr:nvSpPr>
        <xdr:cNvPr id="7" name="楕円 10"/>
        <xdr:cNvSpPr>
          <a:spLocks/>
        </xdr:cNvSpPr>
      </xdr:nvSpPr>
      <xdr:spPr>
        <a:xfrm>
          <a:off x="7391400" y="7543800"/>
          <a:ext cx="542925" cy="2857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666750</xdr:colOff>
      <xdr:row>34</xdr:row>
      <xdr:rowOff>76200</xdr:rowOff>
    </xdr:from>
    <xdr:to>
      <xdr:col>10</xdr:col>
      <xdr:colOff>523875</xdr:colOff>
      <xdr:row>36</xdr:row>
      <xdr:rowOff>9525</xdr:rowOff>
    </xdr:to>
    <xdr:sp>
      <xdr:nvSpPr>
        <xdr:cNvPr id="8" name="楕円 11"/>
        <xdr:cNvSpPr>
          <a:spLocks/>
        </xdr:cNvSpPr>
      </xdr:nvSpPr>
      <xdr:spPr>
        <a:xfrm>
          <a:off x="7400925" y="7943850"/>
          <a:ext cx="542925" cy="2762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2\everyoneshare\Documents%20and%20Settings\komori%202\&#12487;&#12473;&#12463;&#12488;&#12483;&#12503;\Book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everyoneshare\Documents%20and%20Settings\komori%202\&#12487;&#12473;&#12463;&#12488;&#12483;&#12503;\Book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ckup\&#39151;&#30000;&#27211;&#32207;&#21512;&#34892;&#25919;&#26360;&#22763;&#20107;&#21209;&#25152;\20&#24944;&#35613;&#26009;&#35531;&#27714;&#25163;&#32154;&#12365;&#20195;&#34892;&#26989;&#21209;\00&#20132;&#36890;&#20107;&#25925;\0000&#20132;&#36890;&#20107;&#259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あいうえお"/>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あいうえお"/>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受付表"/>
      <sheetName val="Sheet2"/>
      <sheetName val="計算書"/>
      <sheetName val="必要書類"/>
      <sheetName val="入通院慰謝料表"/>
      <sheetName val="後遺障害等級表"/>
      <sheetName val="後遺障害等級表 (2)"/>
      <sheetName val="症状詳細"/>
      <sheetName val="逸失利益の説明"/>
      <sheetName val="別表"/>
      <sheetName val="青本基準"/>
      <sheetName val="青本後遺障害"/>
      <sheetName val="Sheet1"/>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4">
    <tabColor theme="2" tint="-0.7499799728393555"/>
  </sheetPr>
  <dimension ref="B1:I46"/>
  <sheetViews>
    <sheetView tabSelected="1" workbookViewId="0" topLeftCell="A1">
      <selection activeCell="A1" sqref="A1"/>
    </sheetView>
  </sheetViews>
  <sheetFormatPr defaultColWidth="9.00390625" defaultRowHeight="13.5"/>
  <cols>
    <col min="1" max="1" width="2.50390625" style="161" bestFit="1" customWidth="1"/>
    <col min="2" max="2" width="3.625" style="161" customWidth="1"/>
    <col min="3" max="3" width="7.625" style="161" customWidth="1"/>
    <col min="4" max="4" width="10.625" style="161" customWidth="1"/>
    <col min="5" max="5" width="23.625" style="161" customWidth="1"/>
    <col min="6" max="6" width="3.625" style="161" customWidth="1"/>
    <col min="7" max="7" width="7.625" style="161" customWidth="1"/>
    <col min="8" max="8" width="10.625" style="161" customWidth="1"/>
    <col min="9" max="9" width="23.625" style="161" customWidth="1"/>
    <col min="10" max="10" width="2.50390625" style="161" bestFit="1" customWidth="1"/>
    <col min="11" max="16384" width="9.00390625" style="161" customWidth="1"/>
  </cols>
  <sheetData>
    <row r="1" spans="2:9" ht="14.25" thickBot="1">
      <c r="B1" s="166" t="s">
        <v>606</v>
      </c>
      <c r="C1" s="166"/>
      <c r="D1" s="166"/>
      <c r="E1" s="160"/>
      <c r="F1" s="181" t="s">
        <v>130</v>
      </c>
      <c r="G1" s="181"/>
      <c r="H1" s="509" t="s">
        <v>131</v>
      </c>
      <c r="I1" s="509"/>
    </row>
    <row r="2" spans="2:9" ht="19.5" customHeight="1" thickBot="1">
      <c r="B2" s="484" t="s">
        <v>27</v>
      </c>
      <c r="C2" s="485"/>
      <c r="D2" s="485"/>
      <c r="E2" s="486"/>
      <c r="F2" s="205" t="s">
        <v>611</v>
      </c>
      <c r="G2" s="206"/>
      <c r="H2" s="483"/>
      <c r="I2" s="207"/>
    </row>
    <row r="3" spans="2:9" ht="19.5" customHeight="1">
      <c r="B3" s="208" t="s">
        <v>4</v>
      </c>
      <c r="C3" s="209"/>
      <c r="D3" s="493"/>
      <c r="E3" s="494"/>
      <c r="F3" s="210" t="s">
        <v>4</v>
      </c>
      <c r="G3" s="211"/>
      <c r="H3" s="493"/>
      <c r="I3" s="494"/>
    </row>
    <row r="4" spans="2:9" ht="19.5" customHeight="1">
      <c r="B4" s="197" t="s">
        <v>28</v>
      </c>
      <c r="C4" s="198"/>
      <c r="D4" s="495"/>
      <c r="E4" s="496"/>
      <c r="F4" s="184" t="s">
        <v>28</v>
      </c>
      <c r="G4" s="185"/>
      <c r="H4" s="495"/>
      <c r="I4" s="496"/>
    </row>
    <row r="5" spans="2:9" ht="19.5" customHeight="1">
      <c r="B5" s="203" t="s">
        <v>29</v>
      </c>
      <c r="C5" s="162" t="s">
        <v>30</v>
      </c>
      <c r="D5" s="491"/>
      <c r="E5" s="492"/>
      <c r="F5" s="204" t="s">
        <v>29</v>
      </c>
      <c r="G5" s="163" t="s">
        <v>30</v>
      </c>
      <c r="H5" s="491"/>
      <c r="I5" s="492"/>
    </row>
    <row r="6" spans="2:9" ht="19.5" customHeight="1">
      <c r="B6" s="197"/>
      <c r="C6" s="162" t="s">
        <v>31</v>
      </c>
      <c r="D6" s="495"/>
      <c r="E6" s="496"/>
      <c r="F6" s="184"/>
      <c r="G6" s="163" t="s">
        <v>31</v>
      </c>
      <c r="H6" s="495"/>
      <c r="I6" s="496"/>
    </row>
    <row r="7" spans="2:9" ht="19.5" customHeight="1">
      <c r="B7" s="197"/>
      <c r="C7" s="162" t="s">
        <v>32</v>
      </c>
      <c r="D7" s="495"/>
      <c r="E7" s="496"/>
      <c r="F7" s="184"/>
      <c r="G7" s="163" t="s">
        <v>32</v>
      </c>
      <c r="H7" s="495"/>
      <c r="I7" s="496"/>
    </row>
    <row r="8" spans="2:9" ht="19.5" customHeight="1">
      <c r="B8" s="197" t="s">
        <v>33</v>
      </c>
      <c r="C8" s="198"/>
      <c r="D8" s="495"/>
      <c r="E8" s="496"/>
      <c r="F8" s="184" t="s">
        <v>33</v>
      </c>
      <c r="G8" s="185"/>
      <c r="H8" s="489"/>
      <c r="I8" s="490"/>
    </row>
    <row r="9" spans="2:9" ht="19.5" customHeight="1">
      <c r="B9" s="197" t="s">
        <v>34</v>
      </c>
      <c r="C9" s="198"/>
      <c r="D9" s="489"/>
      <c r="E9" s="490"/>
      <c r="F9" s="184" t="s">
        <v>34</v>
      </c>
      <c r="G9" s="185"/>
      <c r="H9" s="489"/>
      <c r="I9" s="490"/>
    </row>
    <row r="10" spans="2:9" ht="19.5" customHeight="1">
      <c r="B10" s="197" t="s">
        <v>22</v>
      </c>
      <c r="C10" s="198"/>
      <c r="D10" s="489"/>
      <c r="E10" s="490"/>
      <c r="F10" s="184" t="s">
        <v>22</v>
      </c>
      <c r="G10" s="185"/>
      <c r="H10" s="489"/>
      <c r="I10" s="490"/>
    </row>
    <row r="11" spans="2:9" ht="19.5" customHeight="1">
      <c r="B11" s="186" t="s">
        <v>35</v>
      </c>
      <c r="C11" s="187"/>
      <c r="D11" s="497" t="s">
        <v>36</v>
      </c>
      <c r="E11" s="498"/>
      <c r="F11" s="199" t="s">
        <v>35</v>
      </c>
      <c r="G11" s="200"/>
      <c r="H11" s="497" t="s">
        <v>36</v>
      </c>
      <c r="I11" s="498"/>
    </row>
    <row r="12" spans="2:9" ht="19.5" customHeight="1">
      <c r="B12" s="188"/>
      <c r="C12" s="189"/>
      <c r="D12" s="499" t="s">
        <v>38</v>
      </c>
      <c r="E12" s="500"/>
      <c r="F12" s="201"/>
      <c r="G12" s="202"/>
      <c r="H12" s="497" t="s">
        <v>38</v>
      </c>
      <c r="I12" s="498"/>
    </row>
    <row r="13" spans="2:9" ht="19.5" customHeight="1">
      <c r="B13" s="182" t="s">
        <v>621</v>
      </c>
      <c r="C13" s="183"/>
      <c r="D13" s="514"/>
      <c r="E13" s="515"/>
      <c r="F13" s="516" t="s">
        <v>621</v>
      </c>
      <c r="G13" s="517"/>
      <c r="H13" s="514"/>
      <c r="I13" s="515"/>
    </row>
    <row r="14" spans="2:9" ht="19.5" customHeight="1" thickBot="1">
      <c r="B14" s="186" t="s">
        <v>622</v>
      </c>
      <c r="C14" s="187"/>
      <c r="D14" s="514"/>
      <c r="E14" s="515"/>
      <c r="F14" s="516" t="s">
        <v>622</v>
      </c>
      <c r="G14" s="517"/>
      <c r="H14" s="514"/>
      <c r="I14" s="515"/>
    </row>
    <row r="15" spans="2:9" ht="19.5" customHeight="1" thickBot="1">
      <c r="B15" s="190" t="s">
        <v>49</v>
      </c>
      <c r="C15" s="191"/>
      <c r="D15" s="191"/>
      <c r="E15" s="191"/>
      <c r="F15" s="191"/>
      <c r="G15" s="191"/>
      <c r="H15" s="191"/>
      <c r="I15" s="192"/>
    </row>
    <row r="16" spans="2:9" ht="19.5" customHeight="1">
      <c r="B16" s="196" t="s">
        <v>50</v>
      </c>
      <c r="C16" s="193"/>
      <c r="D16" s="501"/>
      <c r="E16" s="502"/>
      <c r="F16" s="193" t="s">
        <v>60</v>
      </c>
      <c r="G16" s="193"/>
      <c r="H16" s="487" t="s">
        <v>61</v>
      </c>
      <c r="I16" s="488"/>
    </row>
    <row r="17" spans="2:9" ht="19.5" customHeight="1">
      <c r="B17" s="173" t="s">
        <v>607</v>
      </c>
      <c r="C17" s="174"/>
      <c r="D17" s="503" t="s">
        <v>608</v>
      </c>
      <c r="E17" s="504"/>
      <c r="F17" s="174" t="s">
        <v>609</v>
      </c>
      <c r="G17" s="174"/>
      <c r="H17" s="489" t="s">
        <v>610</v>
      </c>
      <c r="I17" s="490"/>
    </row>
    <row r="18" spans="2:9" ht="19.5" customHeight="1">
      <c r="B18" s="173" t="s">
        <v>51</v>
      </c>
      <c r="C18" s="174"/>
      <c r="D18" s="513"/>
      <c r="E18" s="511" t="s">
        <v>619</v>
      </c>
      <c r="F18" s="511"/>
      <c r="G18" s="511"/>
      <c r="H18" s="511"/>
      <c r="I18" s="512"/>
    </row>
    <row r="19" spans="2:9" ht="19.5" customHeight="1">
      <c r="B19" s="173" t="s">
        <v>618</v>
      </c>
      <c r="C19" s="174"/>
      <c r="D19" s="503"/>
      <c r="E19" s="504"/>
      <c r="F19" s="174" t="s">
        <v>142</v>
      </c>
      <c r="G19" s="174"/>
      <c r="H19" s="489" t="s">
        <v>41</v>
      </c>
      <c r="I19" s="490"/>
    </row>
    <row r="20" spans="2:9" ht="19.5" customHeight="1">
      <c r="B20" s="173" t="s">
        <v>55</v>
      </c>
      <c r="C20" s="174"/>
      <c r="D20" s="510" t="s">
        <v>615</v>
      </c>
      <c r="E20" s="165" t="s">
        <v>613</v>
      </c>
      <c r="F20" s="174" t="s">
        <v>64</v>
      </c>
      <c r="G20" s="174"/>
      <c r="H20" s="489" t="s">
        <v>42</v>
      </c>
      <c r="I20" s="490"/>
    </row>
    <row r="21" spans="2:9" ht="19.5" customHeight="1">
      <c r="B21" s="173" t="s">
        <v>53</v>
      </c>
      <c r="C21" s="174"/>
      <c r="D21" s="510" t="s">
        <v>615</v>
      </c>
      <c r="E21" s="165" t="s">
        <v>613</v>
      </c>
      <c r="F21" s="174" t="s">
        <v>139</v>
      </c>
      <c r="G21" s="174"/>
      <c r="H21" s="489" t="s">
        <v>42</v>
      </c>
      <c r="I21" s="490"/>
    </row>
    <row r="22" spans="2:9" ht="19.5" customHeight="1">
      <c r="B22" s="173" t="s">
        <v>63</v>
      </c>
      <c r="C22" s="174"/>
      <c r="D22" s="510" t="s">
        <v>616</v>
      </c>
      <c r="E22" s="164" t="s">
        <v>620</v>
      </c>
      <c r="F22" s="174" t="s">
        <v>70</v>
      </c>
      <c r="G22" s="174"/>
      <c r="H22" s="489" t="s">
        <v>42</v>
      </c>
      <c r="I22" s="490"/>
    </row>
    <row r="23" spans="2:9" ht="19.5" customHeight="1">
      <c r="B23" s="173" t="s">
        <v>62</v>
      </c>
      <c r="C23" s="174"/>
      <c r="D23" s="510" t="s">
        <v>616</v>
      </c>
      <c r="E23" s="164" t="s">
        <v>620</v>
      </c>
      <c r="F23" s="522" t="s">
        <v>623</v>
      </c>
      <c r="G23" s="523"/>
      <c r="H23" s="520" t="s">
        <v>624</v>
      </c>
      <c r="I23" s="521"/>
    </row>
    <row r="24" spans="2:9" ht="19.5" customHeight="1">
      <c r="B24" s="173" t="s">
        <v>58</v>
      </c>
      <c r="C24" s="174"/>
      <c r="D24" s="510" t="s">
        <v>616</v>
      </c>
      <c r="E24" s="164" t="s">
        <v>620</v>
      </c>
      <c r="F24" s="524"/>
      <c r="G24" s="525"/>
      <c r="H24" s="518"/>
      <c r="I24" s="519"/>
    </row>
    <row r="25" spans="2:9" ht="19.5" customHeight="1">
      <c r="B25" s="173" t="s">
        <v>65</v>
      </c>
      <c r="C25" s="174"/>
      <c r="D25" s="510" t="s">
        <v>616</v>
      </c>
      <c r="E25" s="164" t="s">
        <v>612</v>
      </c>
      <c r="F25" s="174" t="s">
        <v>625</v>
      </c>
      <c r="G25" s="174"/>
      <c r="H25" s="518"/>
      <c r="I25" s="519"/>
    </row>
    <row r="26" spans="2:9" ht="19.5" customHeight="1" thickBot="1">
      <c r="B26" s="194" t="s">
        <v>141</v>
      </c>
      <c r="C26" s="195"/>
      <c r="D26" s="505" t="s">
        <v>617</v>
      </c>
      <c r="E26" s="506" t="s">
        <v>614</v>
      </c>
      <c r="F26" s="507"/>
      <c r="G26" s="507"/>
      <c r="H26" s="507"/>
      <c r="I26" s="508"/>
    </row>
    <row r="28" spans="2:9" ht="16.5">
      <c r="B28" s="175" t="s">
        <v>46</v>
      </c>
      <c r="C28" s="176"/>
      <c r="D28" s="176"/>
      <c r="E28" s="176"/>
      <c r="F28" s="176"/>
      <c r="G28" s="176"/>
      <c r="H28" s="176"/>
      <c r="I28" s="177"/>
    </row>
    <row r="29" spans="2:9" ht="13.5">
      <c r="B29" s="178"/>
      <c r="C29" s="179"/>
      <c r="D29" s="179"/>
      <c r="E29" s="179"/>
      <c r="F29" s="179"/>
      <c r="G29" s="179"/>
      <c r="H29" s="179"/>
      <c r="I29" s="180"/>
    </row>
    <row r="30" spans="2:9" ht="13.5">
      <c r="B30" s="167"/>
      <c r="C30" s="168"/>
      <c r="D30" s="168"/>
      <c r="E30" s="168"/>
      <c r="F30" s="168"/>
      <c r="G30" s="168"/>
      <c r="H30" s="168"/>
      <c r="I30" s="169"/>
    </row>
    <row r="31" spans="2:9" ht="13.5">
      <c r="B31" s="167"/>
      <c r="C31" s="168"/>
      <c r="D31" s="168"/>
      <c r="E31" s="168"/>
      <c r="F31" s="168"/>
      <c r="G31" s="168"/>
      <c r="H31" s="168"/>
      <c r="I31" s="169"/>
    </row>
    <row r="32" spans="2:9" ht="13.5">
      <c r="B32" s="167"/>
      <c r="C32" s="168"/>
      <c r="D32" s="168"/>
      <c r="E32" s="168"/>
      <c r="F32" s="168"/>
      <c r="G32" s="168"/>
      <c r="H32" s="168"/>
      <c r="I32" s="169"/>
    </row>
    <row r="33" spans="2:9" ht="13.5">
      <c r="B33" s="167"/>
      <c r="C33" s="168"/>
      <c r="D33" s="168"/>
      <c r="E33" s="168"/>
      <c r="F33" s="168"/>
      <c r="G33" s="168"/>
      <c r="H33" s="168"/>
      <c r="I33" s="169"/>
    </row>
    <row r="34" spans="2:9" ht="13.5">
      <c r="B34" s="167"/>
      <c r="C34" s="168"/>
      <c r="D34" s="168"/>
      <c r="E34" s="168"/>
      <c r="F34" s="168"/>
      <c r="G34" s="168"/>
      <c r="H34" s="168"/>
      <c r="I34" s="169"/>
    </row>
    <row r="35" spans="2:9" ht="13.5">
      <c r="B35" s="167"/>
      <c r="C35" s="168"/>
      <c r="D35" s="168"/>
      <c r="E35" s="168"/>
      <c r="F35" s="168"/>
      <c r="G35" s="168"/>
      <c r="H35" s="168"/>
      <c r="I35" s="169"/>
    </row>
    <row r="36" spans="2:9" ht="13.5">
      <c r="B36" s="167"/>
      <c r="C36" s="168"/>
      <c r="D36" s="168"/>
      <c r="E36" s="168"/>
      <c r="F36" s="168"/>
      <c r="G36" s="168"/>
      <c r="H36" s="168"/>
      <c r="I36" s="169"/>
    </row>
    <row r="37" spans="2:9" ht="13.5">
      <c r="B37" s="167"/>
      <c r="C37" s="168"/>
      <c r="D37" s="168"/>
      <c r="E37" s="168"/>
      <c r="F37" s="168"/>
      <c r="G37" s="168"/>
      <c r="H37" s="168"/>
      <c r="I37" s="169"/>
    </row>
    <row r="38" spans="2:9" ht="13.5">
      <c r="B38" s="167"/>
      <c r="C38" s="168"/>
      <c r="D38" s="168"/>
      <c r="E38" s="168"/>
      <c r="F38" s="168"/>
      <c r="G38" s="168"/>
      <c r="H38" s="168"/>
      <c r="I38" s="169"/>
    </row>
    <row r="39" spans="2:9" ht="13.5">
      <c r="B39" s="167"/>
      <c r="C39" s="168"/>
      <c r="D39" s="168"/>
      <c r="E39" s="168"/>
      <c r="F39" s="168"/>
      <c r="G39" s="168"/>
      <c r="H39" s="168"/>
      <c r="I39" s="169"/>
    </row>
    <row r="40" spans="2:9" ht="13.5">
      <c r="B40" s="167"/>
      <c r="C40" s="168"/>
      <c r="D40" s="168"/>
      <c r="E40" s="168"/>
      <c r="F40" s="168"/>
      <c r="G40" s="168"/>
      <c r="H40" s="168"/>
      <c r="I40" s="169"/>
    </row>
    <row r="41" spans="2:9" ht="13.5">
      <c r="B41" s="167"/>
      <c r="C41" s="168"/>
      <c r="D41" s="168"/>
      <c r="E41" s="168"/>
      <c r="F41" s="168"/>
      <c r="G41" s="168"/>
      <c r="H41" s="168"/>
      <c r="I41" s="169"/>
    </row>
    <row r="42" spans="2:9" ht="13.5">
      <c r="B42" s="167"/>
      <c r="C42" s="168"/>
      <c r="D42" s="168"/>
      <c r="E42" s="168"/>
      <c r="F42" s="168"/>
      <c r="G42" s="168"/>
      <c r="H42" s="168"/>
      <c r="I42" s="169"/>
    </row>
    <row r="43" spans="2:9" ht="13.5">
      <c r="B43" s="167"/>
      <c r="C43" s="168"/>
      <c r="D43" s="168"/>
      <c r="E43" s="168"/>
      <c r="F43" s="168"/>
      <c r="G43" s="168"/>
      <c r="H43" s="168"/>
      <c r="I43" s="169"/>
    </row>
    <row r="44" spans="2:9" ht="13.5">
      <c r="B44" s="167"/>
      <c r="C44" s="168"/>
      <c r="D44" s="168"/>
      <c r="E44" s="168"/>
      <c r="F44" s="168"/>
      <c r="G44" s="168"/>
      <c r="H44" s="168"/>
      <c r="I44" s="169"/>
    </row>
    <row r="45" spans="2:9" ht="13.5">
      <c r="B45" s="167"/>
      <c r="C45" s="168"/>
      <c r="D45" s="168"/>
      <c r="E45" s="168"/>
      <c r="F45" s="168"/>
      <c r="G45" s="168"/>
      <c r="H45" s="168"/>
      <c r="I45" s="169"/>
    </row>
    <row r="46" spans="2:9" ht="13.5">
      <c r="B46" s="170"/>
      <c r="C46" s="171"/>
      <c r="D46" s="171"/>
      <c r="E46" s="171"/>
      <c r="F46" s="171"/>
      <c r="G46" s="171"/>
      <c r="H46" s="171"/>
      <c r="I46" s="172"/>
    </row>
  </sheetData>
  <sheetProtection/>
  <mergeCells count="100">
    <mergeCell ref="H25:I25"/>
    <mergeCell ref="H23:I23"/>
    <mergeCell ref="F23:G24"/>
    <mergeCell ref="H24:I24"/>
    <mergeCell ref="D19:E19"/>
    <mergeCell ref="B11:C12"/>
    <mergeCell ref="B14:C14"/>
    <mergeCell ref="F13:G13"/>
    <mergeCell ref="F14:G14"/>
    <mergeCell ref="H8:I8"/>
    <mergeCell ref="H9:I9"/>
    <mergeCell ref="H10:I10"/>
    <mergeCell ref="H13:I13"/>
    <mergeCell ref="H14:I14"/>
    <mergeCell ref="H17:I17"/>
    <mergeCell ref="H16:I16"/>
    <mergeCell ref="H11:I11"/>
    <mergeCell ref="H12:I12"/>
    <mergeCell ref="H1:I1"/>
    <mergeCell ref="H3:I3"/>
    <mergeCell ref="H4:I4"/>
    <mergeCell ref="H5:I5"/>
    <mergeCell ref="H6:I6"/>
    <mergeCell ref="E26:I26"/>
    <mergeCell ref="H20:I20"/>
    <mergeCell ref="H21:I21"/>
    <mergeCell ref="H22:I22"/>
    <mergeCell ref="F19:G19"/>
    <mergeCell ref="H19:I19"/>
    <mergeCell ref="E18:I18"/>
    <mergeCell ref="D10:E10"/>
    <mergeCell ref="D13:E13"/>
    <mergeCell ref="D14:E14"/>
    <mergeCell ref="D16:E16"/>
    <mergeCell ref="D17:E17"/>
    <mergeCell ref="B17:C17"/>
    <mergeCell ref="F17:G17"/>
    <mergeCell ref="B2:E2"/>
    <mergeCell ref="D3:E3"/>
    <mergeCell ref="D4:E4"/>
    <mergeCell ref="D5:E5"/>
    <mergeCell ref="D6:E6"/>
    <mergeCell ref="D7:E7"/>
    <mergeCell ref="D8:E8"/>
    <mergeCell ref="D9:E9"/>
    <mergeCell ref="B5:B7"/>
    <mergeCell ref="F5:F7"/>
    <mergeCell ref="B8:C8"/>
    <mergeCell ref="F2:I2"/>
    <mergeCell ref="B3:C3"/>
    <mergeCell ref="F3:G3"/>
    <mergeCell ref="B4:C4"/>
    <mergeCell ref="F4:G4"/>
    <mergeCell ref="H7:I7"/>
    <mergeCell ref="B9:C9"/>
    <mergeCell ref="F8:G8"/>
    <mergeCell ref="F9:G9"/>
    <mergeCell ref="F11:G12"/>
    <mergeCell ref="B10:C10"/>
    <mergeCell ref="D11:E11"/>
    <mergeCell ref="D12:E12"/>
    <mergeCell ref="F20:G20"/>
    <mergeCell ref="B26:C26"/>
    <mergeCell ref="B16:C16"/>
    <mergeCell ref="B18:C18"/>
    <mergeCell ref="B20:C20"/>
    <mergeCell ref="B23:C23"/>
    <mergeCell ref="F25:G25"/>
    <mergeCell ref="B19:C19"/>
    <mergeCell ref="F1:G1"/>
    <mergeCell ref="B21:C21"/>
    <mergeCell ref="F21:G21"/>
    <mergeCell ref="B22:C22"/>
    <mergeCell ref="F22:G22"/>
    <mergeCell ref="B13:C13"/>
    <mergeCell ref="F10:G10"/>
    <mergeCell ref="B15:I15"/>
    <mergeCell ref="F16:G16"/>
    <mergeCell ref="B35:I35"/>
    <mergeCell ref="B36:I36"/>
    <mergeCell ref="B24:C24"/>
    <mergeCell ref="B28:I28"/>
    <mergeCell ref="B25:C25"/>
    <mergeCell ref="B29:I29"/>
    <mergeCell ref="B30:I30"/>
    <mergeCell ref="B46:I46"/>
    <mergeCell ref="B40:I40"/>
    <mergeCell ref="B41:I41"/>
    <mergeCell ref="B42:I42"/>
    <mergeCell ref="B43:I43"/>
    <mergeCell ref="B44:I44"/>
    <mergeCell ref="B1:D1"/>
    <mergeCell ref="B45:I45"/>
    <mergeCell ref="B37:I37"/>
    <mergeCell ref="B38:I38"/>
    <mergeCell ref="B39:I39"/>
    <mergeCell ref="B31:I31"/>
    <mergeCell ref="B32:I32"/>
    <mergeCell ref="B33:I33"/>
    <mergeCell ref="B34:I34"/>
  </mergeCells>
  <dataValidations count="16">
    <dataValidation type="list" allowBlank="1" showInputMessage="1" showErrorMessage="1" sqref="D18">
      <formula1>"職場内,飲食店,電車内,駅構内,公道,居宅内,学校内,店舗内,路上,その他"</formula1>
    </dataValidation>
    <dataValidation type="list" allowBlank="1" showInputMessage="1" showErrorMessage="1" imeMode="on" sqref="H16">
      <formula1>"なし　・　あり　・不明,なし,あり,不明"</formula1>
    </dataValidation>
    <dataValidation type="list" allowBlank="1" showInputMessage="1" showErrorMessage="1" sqref="D10 H10">
      <formula1>"会社員,専業主婦,専業主夫,自営業,役員,学生,自由業,パート,アルバイト,無職,その他"</formula1>
    </dataValidation>
    <dataValidation type="list" allowBlank="1" showInputMessage="1" showErrorMessage="1" sqref="H19">
      <formula1>"認めている　・　否認している,認めている,否認している,不明"</formula1>
    </dataValidation>
    <dataValidation type="list" allowBlank="1" showInputMessage="1" showErrorMessage="1" imeMode="on" sqref="H9:H10 D9">
      <formula1>"男性,女性"</formula1>
    </dataValidation>
    <dataValidation type="list" allowBlank="1" showInputMessage="1" showErrorMessage="1" imeMode="off" sqref="H12 D12">
      <formula1>"子供なし・子供有（　　人）,子供なし,子供有（1人）,子供有（2人）,子供有（3人以上）,子供有（？人）"</formula1>
    </dataValidation>
    <dataValidation type="list" allowBlank="1" showInputMessage="1" showErrorMessage="1" imeMode="off" sqref="D11 H11">
      <formula1>"未婚　・　既婚　・　不明,未婚,既婚,不明"</formula1>
    </dataValidation>
    <dataValidation type="whole" allowBlank="1" showInputMessage="1" showErrorMessage="1" imeMode="off" sqref="H8 D8">
      <formula1>16</formula1>
      <formula2>99</formula2>
    </dataValidation>
    <dataValidation allowBlank="1" showInputMessage="1" showErrorMessage="1" imeMode="on" sqref="H13:H14 H6:H7 H3 D3 C10 H17 G10 D6:D7"/>
    <dataValidation allowBlank="1" showInputMessage="1" showErrorMessage="1" imeMode="halfKatakana" sqref="D4 H4"/>
    <dataValidation allowBlank="1" showInputMessage="1" showErrorMessage="1" imeMode="off" sqref="H5 D5 D14:E14"/>
    <dataValidation type="list" allowBlank="1" showInputMessage="1" showErrorMessage="1" sqref="H20:H22">
      <formula1>"ある,ない,不明"</formula1>
    </dataValidation>
    <dataValidation allowBlank="1" showInputMessage="1" showErrorMessage="1" imeMode="hiragana" sqref="D19 E20:E26"/>
    <dataValidation type="list" allowBlank="1" showInputMessage="1" showErrorMessage="1" sqref="D17">
      <formula1>"故意　・　過失　・　不明,故意,過失,不明"</formula1>
    </dataValidation>
    <dataValidation type="list" allowBlank="1" showInputMessage="1" showErrorMessage="1" imeMode="hiragana" sqref="D20:D26">
      <formula1>"無・有,無,有,未定,不明"</formula1>
    </dataValidation>
    <dataValidation type="whole" allowBlank="1" showInputMessage="1" showErrorMessage="1" imeMode="off" sqref="D13">
      <formula1>0</formula1>
      <formula2>99999999999</formula2>
    </dataValidation>
  </dataValidations>
  <printOptions/>
  <pageMargins left="0.3937007874015748" right="0.3937007874015748" top="0.5905511811023623" bottom="0.5905511811023623" header="0.1968503937007874" footer="0.1968503937007874"/>
  <pageSetup horizontalDpi="600" verticalDpi="600" orientation="portrait" paperSize="9" r:id="rId1"/>
  <headerFooter alignWithMargins="0">
    <oddHeader>&amp;L&amp;"HG丸ｺﾞｼｯｸM-PRO,標準"&amp;12行政書士　東京中央法務オフィス／弁護士法人さくらパートナーズ
&amp;"HG丸ｺﾞｼｯｸM-PRO,太字"相談シート</oddHeader>
  </headerFooter>
</worksheet>
</file>

<file path=xl/worksheets/sheet10.xml><?xml version="1.0" encoding="utf-8"?>
<worksheet xmlns="http://schemas.openxmlformats.org/spreadsheetml/2006/main" xmlns:r="http://schemas.openxmlformats.org/officeDocument/2006/relationships">
  <sheetPr codeName="Sheet8">
    <tabColor rgb="FFFFFF00"/>
  </sheetPr>
  <dimension ref="B2:N24"/>
  <sheetViews>
    <sheetView zoomScalePageLayoutView="0" workbookViewId="0" topLeftCell="A1">
      <selection activeCell="A1" sqref="A1"/>
    </sheetView>
  </sheetViews>
  <sheetFormatPr defaultColWidth="9.00390625" defaultRowHeight="13.5"/>
  <cols>
    <col min="1" max="1" width="2.50390625" style="59" bestFit="1" customWidth="1"/>
    <col min="2" max="2" width="5.25390625" style="127" bestFit="1" customWidth="1"/>
    <col min="3" max="4" width="13.00390625" style="59" bestFit="1" customWidth="1"/>
    <col min="5" max="5" width="10.625" style="59" bestFit="1" customWidth="1"/>
    <col min="6" max="6" width="9.00390625" style="59" bestFit="1" customWidth="1"/>
    <col min="7" max="7" width="2.50390625" style="59" bestFit="1" customWidth="1"/>
    <col min="8" max="8" width="5.25390625" style="127" bestFit="1" customWidth="1"/>
    <col min="9" max="10" width="13.00390625" style="59" bestFit="1" customWidth="1"/>
    <col min="11" max="11" width="10.625" style="59" bestFit="1" customWidth="1"/>
    <col min="12" max="12" width="9.00390625" style="59" customWidth="1"/>
    <col min="13" max="13" width="3.50390625" style="59" bestFit="1" customWidth="1"/>
    <col min="14" max="14" width="9.625" style="59" bestFit="1" customWidth="1"/>
    <col min="15" max="16384" width="9.00390625" style="59" customWidth="1"/>
  </cols>
  <sheetData>
    <row r="2" spans="2:12" ht="13.5">
      <c r="B2" s="433" t="s">
        <v>529</v>
      </c>
      <c r="C2" s="433"/>
      <c r="D2" s="433"/>
      <c r="E2" s="433"/>
      <c r="F2" s="433"/>
      <c r="H2" s="433" t="s">
        <v>530</v>
      </c>
      <c r="I2" s="433"/>
      <c r="J2" s="433"/>
      <c r="K2" s="433"/>
      <c r="L2" s="433"/>
    </row>
    <row r="4" spans="2:12" ht="14.25">
      <c r="B4" s="447" t="s">
        <v>208</v>
      </c>
      <c r="C4" s="448"/>
      <c r="D4" s="448"/>
      <c r="E4" s="448"/>
      <c r="F4" s="449"/>
      <c r="H4" s="447" t="s">
        <v>208</v>
      </c>
      <c r="I4" s="448"/>
      <c r="J4" s="448"/>
      <c r="K4" s="448"/>
      <c r="L4" s="449"/>
    </row>
    <row r="5" spans="2:14" ht="40.5">
      <c r="B5" s="125" t="s">
        <v>209</v>
      </c>
      <c r="C5" s="126" t="s">
        <v>211</v>
      </c>
      <c r="D5" s="122" t="s">
        <v>212</v>
      </c>
      <c r="E5" s="126" t="s">
        <v>213</v>
      </c>
      <c r="F5" s="126" t="s">
        <v>214</v>
      </c>
      <c r="H5" s="125" t="s">
        <v>209</v>
      </c>
      <c r="I5" s="126" t="s">
        <v>211</v>
      </c>
      <c r="J5" s="122" t="s">
        <v>212</v>
      </c>
      <c r="K5" s="126" t="s">
        <v>213</v>
      </c>
      <c r="L5" s="126" t="s">
        <v>214</v>
      </c>
      <c r="N5" s="126" t="s">
        <v>211</v>
      </c>
    </row>
    <row r="6" spans="2:14" ht="13.5">
      <c r="B6" s="129">
        <v>1</v>
      </c>
      <c r="C6" s="130">
        <v>1100</v>
      </c>
      <c r="D6" s="130">
        <v>1600</v>
      </c>
      <c r="E6" s="130">
        <v>2800</v>
      </c>
      <c r="F6" s="131">
        <v>1</v>
      </c>
      <c r="H6" s="129">
        <v>1</v>
      </c>
      <c r="I6" s="130">
        <v>1100</v>
      </c>
      <c r="J6" s="130">
        <v>1600</v>
      </c>
      <c r="K6" s="130">
        <v>2800</v>
      </c>
      <c r="L6" s="131">
        <v>1</v>
      </c>
      <c r="N6" s="130">
        <v>4000</v>
      </c>
    </row>
    <row r="7" spans="2:14" ht="13.5">
      <c r="B7" s="129">
        <v>2</v>
      </c>
      <c r="C7" s="130">
        <v>958</v>
      </c>
      <c r="D7" s="130">
        <v>1163</v>
      </c>
      <c r="E7" s="130">
        <v>2800</v>
      </c>
      <c r="F7" s="131">
        <v>1</v>
      </c>
      <c r="H7" s="129">
        <v>2</v>
      </c>
      <c r="I7" s="130">
        <v>958</v>
      </c>
      <c r="J7" s="130">
        <v>1163</v>
      </c>
      <c r="K7" s="130">
        <v>2800</v>
      </c>
      <c r="L7" s="131">
        <v>1</v>
      </c>
      <c r="N7" s="130">
        <v>3000</v>
      </c>
    </row>
    <row r="9" spans="2:12" ht="14.25">
      <c r="B9" s="450" t="s">
        <v>229</v>
      </c>
      <c r="C9" s="451"/>
      <c r="D9" s="451"/>
      <c r="E9" s="451"/>
      <c r="F9" s="452"/>
      <c r="H9" s="453" t="s">
        <v>229</v>
      </c>
      <c r="I9" s="453"/>
      <c r="J9" s="453"/>
      <c r="K9" s="453"/>
      <c r="L9" s="453"/>
    </row>
    <row r="10" spans="2:14" ht="40.5">
      <c r="B10" s="125" t="s">
        <v>209</v>
      </c>
      <c r="C10" s="126" t="s">
        <v>531</v>
      </c>
      <c r="D10" s="122" t="s">
        <v>212</v>
      </c>
      <c r="E10" s="126" t="s">
        <v>213</v>
      </c>
      <c r="F10" s="126" t="s">
        <v>214</v>
      </c>
      <c r="H10" s="125" t="s">
        <v>209</v>
      </c>
      <c r="I10" s="126" t="s">
        <v>531</v>
      </c>
      <c r="J10" s="122" t="s">
        <v>212</v>
      </c>
      <c r="K10" s="126" t="s">
        <v>213</v>
      </c>
      <c r="L10" s="126" t="s">
        <v>214</v>
      </c>
      <c r="N10" s="126" t="s">
        <v>211</v>
      </c>
    </row>
    <row r="11" spans="2:14" ht="13.5">
      <c r="B11" s="129">
        <v>1</v>
      </c>
      <c r="C11" s="132">
        <v>1100</v>
      </c>
      <c r="D11" s="132">
        <v>1300</v>
      </c>
      <c r="E11" s="132">
        <v>2800</v>
      </c>
      <c r="F11" s="133">
        <v>1</v>
      </c>
      <c r="H11" s="129">
        <v>1</v>
      </c>
      <c r="I11" s="132">
        <v>1100</v>
      </c>
      <c r="J11" s="132">
        <v>1300</v>
      </c>
      <c r="K11" s="132">
        <v>2800</v>
      </c>
      <c r="L11" s="133">
        <v>1</v>
      </c>
      <c r="N11" s="132">
        <v>3000</v>
      </c>
    </row>
    <row r="12" spans="2:14" ht="13.5">
      <c r="B12" s="129">
        <v>2</v>
      </c>
      <c r="C12" s="132">
        <v>958</v>
      </c>
      <c r="D12" s="132">
        <v>1120</v>
      </c>
      <c r="E12" s="132">
        <v>2370</v>
      </c>
      <c r="F12" s="133">
        <v>1</v>
      </c>
      <c r="H12" s="129">
        <v>2</v>
      </c>
      <c r="I12" s="132">
        <v>958</v>
      </c>
      <c r="J12" s="132">
        <v>1120</v>
      </c>
      <c r="K12" s="132">
        <v>2370</v>
      </c>
      <c r="L12" s="133">
        <v>1</v>
      </c>
      <c r="N12" s="132">
        <v>2590</v>
      </c>
    </row>
    <row r="13" spans="2:14" ht="13.5">
      <c r="B13" s="129">
        <v>3</v>
      </c>
      <c r="C13" s="132">
        <v>829</v>
      </c>
      <c r="D13" s="132">
        <v>950</v>
      </c>
      <c r="E13" s="132">
        <v>1990</v>
      </c>
      <c r="F13" s="133">
        <v>1</v>
      </c>
      <c r="H13" s="129">
        <v>3</v>
      </c>
      <c r="I13" s="132">
        <v>829</v>
      </c>
      <c r="J13" s="132">
        <v>950</v>
      </c>
      <c r="K13" s="132">
        <v>1990</v>
      </c>
      <c r="L13" s="133">
        <v>1</v>
      </c>
      <c r="N13" s="132">
        <v>2219</v>
      </c>
    </row>
    <row r="14" spans="2:14" ht="13.5">
      <c r="B14" s="129">
        <v>4</v>
      </c>
      <c r="C14" s="132">
        <v>712</v>
      </c>
      <c r="D14" s="132">
        <v>800</v>
      </c>
      <c r="E14" s="132">
        <v>1670</v>
      </c>
      <c r="F14" s="133">
        <v>0.92</v>
      </c>
      <c r="H14" s="129">
        <v>4</v>
      </c>
      <c r="I14" s="132">
        <v>712</v>
      </c>
      <c r="J14" s="132">
        <v>800</v>
      </c>
      <c r="K14" s="132">
        <v>1670</v>
      </c>
      <c r="L14" s="133">
        <v>0.92</v>
      </c>
      <c r="N14" s="132">
        <v>1889</v>
      </c>
    </row>
    <row r="15" spans="2:14" ht="13.5">
      <c r="B15" s="129">
        <v>5</v>
      </c>
      <c r="C15" s="132">
        <v>599</v>
      </c>
      <c r="D15" s="132">
        <v>700</v>
      </c>
      <c r="E15" s="132">
        <v>1400</v>
      </c>
      <c r="F15" s="133">
        <v>0.79</v>
      </c>
      <c r="H15" s="129">
        <v>5</v>
      </c>
      <c r="I15" s="132">
        <v>599</v>
      </c>
      <c r="J15" s="132">
        <v>700</v>
      </c>
      <c r="K15" s="132">
        <v>1400</v>
      </c>
      <c r="L15" s="133">
        <v>0.79</v>
      </c>
      <c r="N15" s="132">
        <v>1574</v>
      </c>
    </row>
    <row r="16" spans="2:14" ht="13.5">
      <c r="B16" s="129">
        <v>6</v>
      </c>
      <c r="C16" s="132">
        <v>498</v>
      </c>
      <c r="D16" s="132">
        <v>600</v>
      </c>
      <c r="E16" s="132">
        <v>1180</v>
      </c>
      <c r="F16" s="133">
        <v>0.67</v>
      </c>
      <c r="H16" s="129">
        <v>6</v>
      </c>
      <c r="I16" s="132">
        <v>498</v>
      </c>
      <c r="J16" s="132">
        <v>600</v>
      </c>
      <c r="K16" s="132">
        <v>1180</v>
      </c>
      <c r="L16" s="133">
        <v>0.67</v>
      </c>
      <c r="N16" s="132">
        <v>1296</v>
      </c>
    </row>
    <row r="17" spans="2:14" ht="13.5">
      <c r="B17" s="129">
        <v>7</v>
      </c>
      <c r="C17" s="132">
        <v>409</v>
      </c>
      <c r="D17" s="132">
        <v>500</v>
      </c>
      <c r="E17" s="132">
        <v>1000</v>
      </c>
      <c r="F17" s="133">
        <v>0.56</v>
      </c>
      <c r="H17" s="129">
        <v>7</v>
      </c>
      <c r="I17" s="132">
        <v>409</v>
      </c>
      <c r="J17" s="132">
        <v>500</v>
      </c>
      <c r="K17" s="132">
        <v>1000</v>
      </c>
      <c r="L17" s="133">
        <v>0.56</v>
      </c>
      <c r="N17" s="132">
        <v>1051</v>
      </c>
    </row>
    <row r="18" spans="2:14" ht="13.5">
      <c r="B18" s="129">
        <v>8</v>
      </c>
      <c r="C18" s="132">
        <v>324</v>
      </c>
      <c r="D18" s="132">
        <v>400</v>
      </c>
      <c r="E18" s="132">
        <v>830</v>
      </c>
      <c r="F18" s="133">
        <v>0.45</v>
      </c>
      <c r="H18" s="129">
        <v>8</v>
      </c>
      <c r="I18" s="132">
        <v>324</v>
      </c>
      <c r="J18" s="132">
        <v>400</v>
      </c>
      <c r="K18" s="132">
        <v>830</v>
      </c>
      <c r="L18" s="133">
        <v>0.45</v>
      </c>
      <c r="N18" s="132">
        <v>819</v>
      </c>
    </row>
    <row r="19" spans="2:14" ht="13.5">
      <c r="B19" s="129">
        <v>9</v>
      </c>
      <c r="C19" s="132">
        <v>245</v>
      </c>
      <c r="D19" s="132">
        <v>300</v>
      </c>
      <c r="E19" s="132">
        <v>690</v>
      </c>
      <c r="F19" s="133">
        <v>0.35</v>
      </c>
      <c r="H19" s="129">
        <v>9</v>
      </c>
      <c r="I19" s="132">
        <v>245</v>
      </c>
      <c r="J19" s="132">
        <v>300</v>
      </c>
      <c r="K19" s="132">
        <v>690</v>
      </c>
      <c r="L19" s="133">
        <v>0.35</v>
      </c>
      <c r="N19" s="132">
        <v>616</v>
      </c>
    </row>
    <row r="20" spans="2:14" ht="13.5">
      <c r="B20" s="129">
        <v>10</v>
      </c>
      <c r="C20" s="132">
        <v>187</v>
      </c>
      <c r="D20" s="132">
        <v>200</v>
      </c>
      <c r="E20" s="132">
        <v>550</v>
      </c>
      <c r="F20" s="133">
        <v>0.27</v>
      </c>
      <c r="H20" s="129">
        <v>10</v>
      </c>
      <c r="I20" s="132">
        <v>187</v>
      </c>
      <c r="J20" s="132">
        <v>200</v>
      </c>
      <c r="K20" s="132">
        <v>550</v>
      </c>
      <c r="L20" s="133">
        <v>0.27</v>
      </c>
      <c r="N20" s="132">
        <v>461</v>
      </c>
    </row>
    <row r="21" spans="2:14" ht="13.5">
      <c r="B21" s="129">
        <v>11</v>
      </c>
      <c r="C21" s="132">
        <v>135</v>
      </c>
      <c r="D21" s="132">
        <v>150</v>
      </c>
      <c r="E21" s="132">
        <v>420</v>
      </c>
      <c r="F21" s="133">
        <v>0.2</v>
      </c>
      <c r="H21" s="129">
        <v>11</v>
      </c>
      <c r="I21" s="132">
        <v>135</v>
      </c>
      <c r="J21" s="132">
        <v>150</v>
      </c>
      <c r="K21" s="132">
        <v>420</v>
      </c>
      <c r="L21" s="133">
        <v>0.2</v>
      </c>
      <c r="N21" s="132">
        <v>331</v>
      </c>
    </row>
    <row r="22" spans="2:14" ht="13.5">
      <c r="B22" s="129">
        <v>12</v>
      </c>
      <c r="C22" s="132">
        <v>93</v>
      </c>
      <c r="D22" s="132">
        <v>100</v>
      </c>
      <c r="E22" s="132">
        <v>290</v>
      </c>
      <c r="F22" s="133">
        <v>0.14</v>
      </c>
      <c r="H22" s="129">
        <v>12</v>
      </c>
      <c r="I22" s="132">
        <v>93</v>
      </c>
      <c r="J22" s="132">
        <v>100</v>
      </c>
      <c r="K22" s="132">
        <v>290</v>
      </c>
      <c r="L22" s="133">
        <v>0.14</v>
      </c>
      <c r="N22" s="132">
        <v>224</v>
      </c>
    </row>
    <row r="23" spans="2:14" ht="13.5">
      <c r="B23" s="129">
        <v>13</v>
      </c>
      <c r="C23" s="132">
        <v>57</v>
      </c>
      <c r="D23" s="132">
        <v>60</v>
      </c>
      <c r="E23" s="132">
        <v>180</v>
      </c>
      <c r="F23" s="133">
        <v>0.09</v>
      </c>
      <c r="H23" s="129">
        <v>13</v>
      </c>
      <c r="I23" s="132">
        <v>57</v>
      </c>
      <c r="J23" s="132">
        <v>60</v>
      </c>
      <c r="K23" s="132">
        <v>180</v>
      </c>
      <c r="L23" s="133">
        <v>0.09</v>
      </c>
      <c r="N23" s="132">
        <v>139</v>
      </c>
    </row>
    <row r="24" spans="2:14" ht="13.5">
      <c r="B24" s="129">
        <v>14</v>
      </c>
      <c r="C24" s="132">
        <v>32</v>
      </c>
      <c r="D24" s="132">
        <v>40</v>
      </c>
      <c r="E24" s="132">
        <v>110</v>
      </c>
      <c r="F24" s="133">
        <v>0.05</v>
      </c>
      <c r="H24" s="129">
        <v>14</v>
      </c>
      <c r="I24" s="132">
        <v>32</v>
      </c>
      <c r="J24" s="132">
        <v>40</v>
      </c>
      <c r="K24" s="132">
        <v>110</v>
      </c>
      <c r="L24" s="133">
        <v>0.05</v>
      </c>
      <c r="N24" s="132">
        <v>75</v>
      </c>
    </row>
  </sheetData>
  <sheetProtection/>
  <mergeCells count="6">
    <mergeCell ref="B2:F2"/>
    <mergeCell ref="H2:L2"/>
    <mergeCell ref="B4:F4"/>
    <mergeCell ref="H4:L4"/>
    <mergeCell ref="B9:F9"/>
    <mergeCell ref="H9:L9"/>
  </mergeCells>
  <printOptions/>
  <pageMargins left="0.2362204724409449" right="0.2362204724409449" top="0.7480314960629921" bottom="0.7480314960629921" header="0.31496062992125984" footer="0.31496062992125984"/>
  <pageSetup horizontalDpi="600" verticalDpi="600" orientation="portrait" paperSize="9" r:id="rId1"/>
  <headerFooter>
    <oddHeader>&amp;L弁護士法人法律会計事務所さくらパートナーズ&amp;R行政書士　飯田橋総合法務オフィス</oddHead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sheetPr codeName="Sheet9"/>
  <dimension ref="B3:C136"/>
  <sheetViews>
    <sheetView zoomScalePageLayoutView="0" workbookViewId="0" topLeftCell="A1">
      <selection activeCell="A1" sqref="A1"/>
    </sheetView>
  </sheetViews>
  <sheetFormatPr defaultColWidth="9.00390625" defaultRowHeight="13.5"/>
  <cols>
    <col min="1" max="1" width="2.50390625" style="59" bestFit="1" customWidth="1"/>
    <col min="2" max="2" width="9.00390625" style="59" customWidth="1"/>
    <col min="3" max="3" width="50.625" style="128" customWidth="1"/>
    <col min="4" max="16384" width="9.00390625" style="59" customWidth="1"/>
  </cols>
  <sheetData>
    <row r="3" spans="2:3" ht="13.5">
      <c r="B3" s="134" t="str">
        <f>'計算書'!D11</f>
        <v>介護不要</v>
      </c>
      <c r="C3" s="135" t="str">
        <f>IF(B$3=0,"",IF(B$3="介護要",IF(B$4&gt;40338,'後遺障害等級表'!C6,'後遺障害等級表'!J6),IF(B$4&gt;40338,'後遺障害等級表'!C14,'後遺障害等級表'!J14)))</f>
        <v>1 両眼が失明したもの</v>
      </c>
    </row>
    <row r="4" spans="2:3" ht="13.5">
      <c r="B4" s="134">
        <f>'計算書'!C5</f>
        <v>43680</v>
      </c>
      <c r="C4" s="135" t="str">
        <f>IF(B$3=0,"",IF(B$3="介護要",IF(B$4&gt;40338,'後遺障害等級表'!C7,'後遺障害等級表'!J7),IF(B$4&gt;40338,'後遺障害等級表'!C15,'後遺障害等級表'!J15)))</f>
        <v>2 咀嚼及び言語の機能を廃したもの</v>
      </c>
    </row>
    <row r="5" spans="2:3" ht="13.5">
      <c r="B5" s="134">
        <f>'計算書'!C11</f>
        <v>4</v>
      </c>
      <c r="C5" s="135" t="str">
        <f>IF(B$3=0,"",IF(B$3="介護要",IF(B$4&gt;40338,'後遺障害等級表'!C8,'後遺障害等級表'!J8),IF(B$4&gt;40338,'後遺障害等級表'!C16,'後遺障害等級表'!J16)))</f>
        <v>3 両上肢を肘関節以上で失ったもの</v>
      </c>
    </row>
    <row r="6" ht="13.5">
      <c r="C6" s="135" t="str">
        <f>IF(B$3=0,"",IF(B$3="介護要",IF(B$4&gt;40338,'後遺障害等級表'!C9,'後遺障害等級表'!J9),IF(B$4&gt;40338,'後遺障害等級表'!C17,'後遺障害等級表'!J17)))</f>
        <v>4 両上肢の用を全廃したもの</v>
      </c>
    </row>
    <row r="7" ht="13.5">
      <c r="C7" s="135" t="str">
        <f>IF(B$3=0,"",IF(B$3&lt;&gt;"介護不要","",IF(B$3="介護要",IF(B$4&gt;40338,'後遺障害等級表'!C10,'後遺障害等級表'!J10),IF(B$4&gt;40338,'後遺障害等級表'!C18,'後遺障害等級表'!J18))))</f>
        <v>5 両下肢をひざ関節以上で失ったもの</v>
      </c>
    </row>
    <row r="8" ht="13.5">
      <c r="C8" s="135" t="str">
        <f>IF(B$3=0,"",IF(B$3&lt;&gt;"介護不要","",IF(B$3="介護要",IF(B$4&gt;40338,'後遺障害等級表'!C11,'後遺障害等級表'!J11),IF(B$4&gt;40338,'後遺障害等級表'!C19,'後遺障害等級表'!J19))))</f>
        <v>6 両下肢の用を廃したもの</v>
      </c>
    </row>
    <row r="9" ht="13.5">
      <c r="C9" s="135" t="str">
        <f>IF(B$3=0,"",IF(B$3&lt;&gt;"介護不要","",IF(B$3="介護要",IF(B$4&gt;40338,'後遺障害等級表'!C12,'後遺障害等級表'!J12),IF(B$4&gt;40338,'後遺障害等級表'!C20,'後遺障害等級表'!J20))))</f>
        <v>1 一眼が失明し、他眼の視力が 0.02 以下になったもの</v>
      </c>
    </row>
    <row r="10" ht="13.5">
      <c r="C10" s="135" t="str">
        <f>IF(B$3=0,"",IF(B$3&lt;&gt;"介護不要","",IF(B$3="介護要",IF(B$4&gt;40338,'後遺障害等級表'!C13,'後遺障害等級表'!J13),IF(B$4&gt;40338,'後遺障害等級表'!C21,'後遺障害等級表'!J21))))</f>
        <v>2 両眼の視力が 0.02 以下になったもの</v>
      </c>
    </row>
    <row r="11" ht="13.5">
      <c r="C11" s="135" t="str">
        <f>IF(B$3=0,"",IF(B$3&lt;&gt;"介護不要","",IF(B$3="介護要",IF(B$4&gt;40338,'後遺障害等級表'!C14,'後遺障害等級表'!J14),IF(B$4&gt;40338,'後遺障害等級表'!C22,'後遺障害等級表'!J22))))</f>
        <v>3 両上肢を手関節以上で失ったもの</v>
      </c>
    </row>
    <row r="12" ht="13.5">
      <c r="C12" s="135" t="str">
        <f>IF(B$3=0,"",IF(B$3&lt;&gt;"介護不要","",IF(B$3="介護要",IF(B$4&gt;40338,'後遺障害等級表'!C15,'後遺障害等級表'!J15),IF(B$4&gt;40338,'後遺障害等級表'!C23,'後遺障害等級表'!J23))))</f>
        <v>4 両下肢を足関節以上で失ったもの</v>
      </c>
    </row>
    <row r="13" ht="13.5">
      <c r="C13" s="135" t="str">
        <f>IF(B$3=0,"",IF(B$3&lt;&gt;"介護不要","",IF(B$3="介護要",IF(B$4&gt;40338,'後遺障害等級表'!C16,'後遺障害等級表'!J16),IF(B$4&gt;40338,'後遺障害等級表'!C24,'後遺障害等級表'!J24))))</f>
        <v>1 一眼が失明し、他眼の視力が 0.06 以下になったもの</v>
      </c>
    </row>
    <row r="14" ht="13.5">
      <c r="C14" s="135" t="str">
        <f>IF(B$3=0,"",IF(B$3&lt;&gt;"介護不要","",IF(B$3="介護要",IF(B$4&gt;40338,'後遺障害等級表'!C17,'後遺障害等級表'!J17),IF(B$4&gt;40338,'後遺障害等級表'!C25,'後遺障害等級表'!J25))))</f>
        <v>2 咀嚼又は言語の機能を廃したもの</v>
      </c>
    </row>
    <row r="15" ht="27">
      <c r="C15" s="135" t="str">
        <f>IF(B$3=0,"",IF(B$3&lt;&gt;"介護不要","",IF(B$3="介護要",IF(B$4&gt;40338,'後遺障害等級表'!C18,'後遺障害等級表'!J18),IF(B$4&gt;40338,'後遺障害等級表'!C26,'後遺障害等級表'!J26))))</f>
        <v>3 神経系統の機能又は精神に著しい障害を残し、終身労務に服することが出来ないもの</v>
      </c>
    </row>
    <row r="16" ht="27">
      <c r="C16" s="135" t="str">
        <f>IF(B$3=0,"",IF(B$3&lt;&gt;"介護不要","",IF(B$3="介護要",IF(B$4&gt;40338,'後遺障害等級表'!C19,'後遺障害等級表'!J19),IF(B$4&gt;40338,'後遺障害等級表'!C27,'後遺障害等級表'!J27))))</f>
        <v>4 胸腹部臓器の機能に著しい障害を残し、終身労務に服することが出来ないもの</v>
      </c>
    </row>
    <row r="17" ht="13.5">
      <c r="C17" s="135" t="str">
        <f>IF(B$3=0,"",IF(B$3&lt;&gt;"介護不要","",IF(B$3="介護要",IF(B$4&gt;40338,'後遺障害等級表'!C20,'後遺障害等級表'!J20),IF(B$4&gt;40338,'後遺障害等級表'!C28,'後遺障害等級表'!J28))))</f>
        <v>5 両手の手指の全部を失ったもの</v>
      </c>
    </row>
    <row r="18" ht="13.5">
      <c r="C18" s="135" t="str">
        <f>IF(B$3=0,"",IF(B$3&lt;&gt;"介護不要","",IF(B$3="介護要",IF(B$4&gt;40338,'後遺障害等級表'!C21,'後遺障害等級表'!J21),IF(B$4&gt;40338,'後遺障害等級表'!C29,'後遺障害等級表'!J29))))</f>
        <v>1 両眼の視力が 0.06 以下となったもの</v>
      </c>
    </row>
    <row r="19" ht="13.5">
      <c r="C19" s="135" t="str">
        <f>IF(B$3=0,"",IF(B$3&lt;&gt;"介護不要","",IF(B$3="介護要",IF(B$4&gt;40338,'後遺障害等級表'!C22,'後遺障害等級表'!J22),IF(B$4&gt;40338,'後遺障害等級表'!C30,'後遺障害等級表'!J30))))</f>
        <v>2 咀嚼及び言語の機能に著しい障害を残すもの</v>
      </c>
    </row>
    <row r="20" ht="13.5">
      <c r="C20" s="135" t="str">
        <f>IF(B$3=0,"",IF(B$3&lt;&gt;"介護不要","",IF(B$3="介護要",IF(B$4&gt;40338,'後遺障害等級表'!C23,'後遺障害等級表'!J23),IF(B$4&gt;40338,'後遺障害等級表'!C31,'後遺障害等級表'!J31))))</f>
        <v>3 両耳の聴力を全く失ったもの</v>
      </c>
    </row>
    <row r="21" ht="13.5">
      <c r="C21" s="135" t="str">
        <f>IF(B$3=0,"",IF(B$3&lt;&gt;"介護不要","",IF(B$3="介護要",IF(B$4&gt;40338,'後遺障害等級表'!C24,'後遺障害等級表'!J24),IF(B$4&gt;40338,'後遺障害等級表'!C32,'後遺障害等級表'!J32))))</f>
        <v>4 一上肢を肘関節以上で失ったもの</v>
      </c>
    </row>
    <row r="22" ht="13.5">
      <c r="C22" s="135" t="str">
        <f>IF(B$3=0,"",IF(B$3&lt;&gt;"介護不要","",IF(B$3="介護要",IF(B$4&gt;40338,'後遺障害等級表'!C25,'後遺障害等級表'!J25),IF(B$4&gt;40338,'後遺障害等級表'!C33,'後遺障害等級表'!J33))))</f>
        <v>5 一下肢を膝関節以上で失ったもの</v>
      </c>
    </row>
    <row r="23" ht="13.5">
      <c r="C23" s="135" t="str">
        <f>IF(B$3=0,"",IF(B$3&lt;&gt;"介護不要","",IF(B$3="介護要",IF(B$4&gt;40338,'後遺障害等級表'!C26,'後遺障害等級表'!J26),IF(B$4&gt;40338,'後遺障害等級表'!C34,'後遺障害等級表'!J34))))</f>
        <v>6 両手の手指の全部の用を廃したもの</v>
      </c>
    </row>
    <row r="24" ht="13.5">
      <c r="C24" s="135" t="str">
        <f>IF(B$3=0,"",IF(B$3&lt;&gt;"介護不要","",IF(B$3="介護要",IF(B$4&gt;40338,'後遺障害等級表'!C27,'後遺障害等級表'!J27),IF(B$4&gt;40338,'後遺障害等級表'!C35,'後遺障害等級表'!J35))))</f>
        <v>7 両足をリスフラン関節以上で失ったもの</v>
      </c>
    </row>
    <row r="25" ht="13.5">
      <c r="C25" s="135" t="str">
        <f>IF(B$3=0,"",IF(B$3&lt;&gt;"介護不要","",IF(B$3="介護要",IF(B$4&gt;40338,'後遺障害等級表'!C28,'後遺障害等級表'!J28),IF(B$4&gt;40338,'後遺障害等級表'!C36,'後遺障害等級表'!J36))))</f>
        <v>1 一眼が失明し、他眼の視力が 0.1 以下になったもの</v>
      </c>
    </row>
    <row r="26" ht="27">
      <c r="C26" s="135" t="str">
        <f>IF(B$3=0,"",IF(B$3&lt;&gt;"介護不要","",IF(B$3="介護要",IF(B$4&gt;40338,'後遺障害等級表'!C29,'後遺障害等級表'!J29),IF(B$4&gt;40338,'後遺障害等級表'!C37,'後遺障害等級表'!J37))))</f>
        <v>2 神経系統の機能又は精神に著しい障害を残し、特に軽易な労務以外の労務に服することができないもの</v>
      </c>
    </row>
    <row r="27" ht="27">
      <c r="C27" s="135" t="str">
        <f>IF(B$3=0,"",IF(B$3&lt;&gt;"介護不要","",IF(B$3="介護要",IF(B$4&gt;40338,'後遺障害等級表'!C30,'後遺障害等級表'!J30),IF(B$4&gt;40338,'後遺障害等級表'!C38,'後遺障害等級表'!J38))))</f>
        <v>3 胸腹部臓器の機能に著しい障害を残し、特に軽易な労務以外の労務に服することが出来ないもの</v>
      </c>
    </row>
    <row r="28" ht="13.5">
      <c r="C28" s="135" t="str">
        <f>IF(B$3=0,"",IF(B$3&lt;&gt;"介護不要","",IF(B$3="介護要",IF(B$4&gt;40338,'後遺障害等級表'!C31,'後遺障害等級表'!J31),IF(B$4&gt;40338,'後遺障害等級表'!C39,'後遺障害等級表'!J39))))</f>
        <v>4 一上肢を手関節以上で失ったもの</v>
      </c>
    </row>
    <row r="29" ht="13.5">
      <c r="C29" s="135" t="str">
        <f>IF(B$3=0,"",IF(B$3&lt;&gt;"介護不要","",IF(B$3="介護要",IF(B$4&gt;40338,'後遺障害等級表'!C32,'後遺障害等級表'!J32),IF(B$4&gt;40338,'後遺障害等級表'!C40,'後遺障害等級表'!J40))))</f>
        <v>5 一下肢を足関節以上で失ったもの</v>
      </c>
    </row>
    <row r="30" ht="13.5">
      <c r="C30" s="135" t="str">
        <f>IF(B$3=0,"",IF(B$3&lt;&gt;"介護不要","",IF(B$3="介護要",IF(B$4&gt;40338,'後遺障害等級表'!C33,'後遺障害等級表'!J33),IF(B$4&gt;40338,'後遺障害等級表'!C41,'後遺障害等級表'!J41))))</f>
        <v>6 一上肢の用を全廃したもの</v>
      </c>
    </row>
    <row r="31" ht="13.5">
      <c r="C31" s="135" t="str">
        <f>IF(B$3=0,"",IF(B$3&lt;&gt;"介護不要","",IF(B$3="介護要",IF(B$4&gt;40338,'後遺障害等級表'!C34,'後遺障害等級表'!J34),IF(B$4&gt;40338,'後遺障害等級表'!C42,'後遺障害等級表'!J42))))</f>
        <v>7 一下肢の用を全廃したもの</v>
      </c>
    </row>
    <row r="32" ht="13.5">
      <c r="C32" s="135" t="str">
        <f>IF(B$3=0,"",IF(B$3&lt;&gt;"介護不要","",IF(B$3="介護要",IF(B$4&gt;40338,'後遺障害等級表'!C35,'後遺障害等級表'!J35),IF(B$4&gt;40338,'後遺障害等級表'!C43,'後遺障害等級表'!J43))))</f>
        <v>8 両足の足指の全部を失ったもの</v>
      </c>
    </row>
    <row r="33" ht="13.5">
      <c r="C33" s="135" t="str">
        <f>IF(B$3=0,"",IF(B$3&lt;&gt;"介護不要","",IF(B$3="介護要",IF(B$4&gt;40338,'後遺障害等級表'!C36,'後遺障害等級表'!J36),IF(B$4&gt;40338,'後遺障害等級表'!C44,'後遺障害等級表'!J44))))</f>
        <v>1 両眼の視力が 0.1 以下になったもの</v>
      </c>
    </row>
    <row r="34" ht="13.5">
      <c r="C34" s="135" t="str">
        <f>IF(B$3=0,"",IF(B$3&lt;&gt;"介護不要","",IF(B$3="介護要",IF(B$4&gt;40338,'後遺障害等級表'!C37,'後遺障害等級表'!J37),IF(B$4&gt;40338,'後遺障害等級表'!C45,'後遺障害等級表'!J45))))</f>
        <v>2 咀嚼又は言語の機能に著しい障害を残すもの</v>
      </c>
    </row>
    <row r="35" ht="27">
      <c r="C35" s="135" t="str">
        <f>IF(B$3=0,"",IF(B$3&lt;&gt;"介護不要","",IF(B$3="介護要",IF(B$4&gt;40338,'後遺障害等級表'!C38,'後遺障害等級表'!J38),IF(B$4&gt;40338,'後遺障害等級表'!C46,'後遺障害等級表'!J46))))</f>
        <v>3 両耳の聴力が耳に接しなければ大声を解することが出来ない程度になったもの</v>
      </c>
    </row>
    <row r="36" ht="27">
      <c r="C36" s="135" t="str">
        <f>IF(B$3=0,"",IF(B$3&lt;&gt;"介護不要","",IF(B$3="介護要",IF(B$4&gt;40338,'後遺障害等級表'!C39,'後遺障害等級表'!J39),IF(B$4&gt;40338,'後遺障害等級表'!C47,'後遺障害等級表'!J47))))</f>
        <v>4 一耳の聴力を全く失い、他耳の聴力が 40 ㎝以上の距離では普通の話声を解することが出来ない程度になったもの</v>
      </c>
    </row>
    <row r="37" ht="13.5">
      <c r="C37" s="135" t="str">
        <f>IF(B$3=0,"",IF(B$3&lt;&gt;"介護不要","",IF(B$3="介護要",IF(B$4&gt;40338,'後遺障害等級表'!C40,'後遺障害等級表'!J40),IF(B$4&gt;40338,'後遺障害等級表'!C48,'後遺障害等級表'!J48))))</f>
        <v>5 脊柱に著しい変形又は運動障害を残すもの</v>
      </c>
    </row>
    <row r="38" ht="13.5">
      <c r="C38" s="135" t="str">
        <f>IF(B$3=0,"",IF(B$3&lt;&gt;"介護不要","",IF(B$3="介護要",IF(B$4&gt;40338,'後遺障害等級表'!C41,'後遺障害等級表'!J41),IF(B$4&gt;40338,'後遺障害等級表'!C49,'後遺障害等級表'!J49))))</f>
        <v>6 一上肢の3大関節中の2関節の用を廃したもの</v>
      </c>
    </row>
    <row r="39" ht="13.5">
      <c r="C39" s="135" t="str">
        <f>IF(B$3=0,"",IF(B$3&lt;&gt;"介護不要","",IF(B$3="介護要",IF(B$4&gt;40338,'後遺障害等級表'!C42,'後遺障害等級表'!J42),IF(B$4&gt;40338,'後遺障害等級表'!C50,'後遺障害等級表'!J50))))</f>
        <v>7 一下肢の3大関節中の2関節の用を廃したもの</v>
      </c>
    </row>
    <row r="40" ht="13.5">
      <c r="C40" s="135" t="str">
        <f>IF(B$3=0,"",IF(B$3&lt;&gt;"介護不要","",IF(B$3="介護要",IF(B$4&gt;40338,'後遺障害等級表'!C43,'後遺障害等級表'!J43),IF(B$4&gt;40338,'後遺障害等級表'!C51,'後遺障害等級表'!J51))))</f>
        <v>8 一手の5の手指又は親指を含み4の手指を失ったもの</v>
      </c>
    </row>
    <row r="41" ht="13.5">
      <c r="C41" s="135" t="str">
        <f>IF(B$3=0,"",IF(B$3&lt;&gt;"介護不要","",IF(B$3="介護要",IF(B$4&gt;40338,'後遺障害等級表'!C44,'後遺障害等級表'!J44),IF(B$4&gt;40338,'後遺障害等級表'!C52,'後遺障害等級表'!J52))))</f>
        <v>1 一眼が失明し、他眼の視力が 0.1 以下となったもの</v>
      </c>
    </row>
    <row r="42" ht="27">
      <c r="C42" s="135" t="str">
        <f>IF(B$3=0,"",IF(B$3&lt;&gt;"介護不要","",IF(B$3="介護要",IF(B$4&gt;40338,'後遺障害等級表'!C45,'後遺障害等級表'!J45),IF(B$4&gt;40338,'後遺障害等級表'!C53,'後遺障害等級表'!J53))))</f>
        <v>2 両耳の聴力が 40 ㎝以上の距離では普通の話声を解することが出来ない程度になったもの</v>
      </c>
    </row>
    <row r="43" ht="27">
      <c r="C43" s="135" t="str">
        <f>IF(B$3=0,"",IF(B$3&lt;&gt;"介護不要","",IF(B$3="介護要",IF(B$4&gt;40338,'後遺障害等級表'!C46,'後遺障害等級表'!J46),IF(B$4&gt;40338,'後遺障害等級表'!C54,'後遺障害等級表'!J54))))</f>
        <v>3 一耳の聴力を全く失い、他耳の聴力が 1m 以上の距離では、普通の話声を解することが出来ない程度になったもの</v>
      </c>
    </row>
    <row r="44" ht="27">
      <c r="C44" s="135" t="str">
        <f>IF(B$3=0,"",IF(B$3&lt;&gt;"介護不要","",IF(B$3="介護要",IF(B$4&gt;40338,'後遺障害等級表'!C47,'後遺障害等級表'!J47),IF(B$4&gt;40338,'後遺障害等級表'!C55,'後遺障害等級表'!J55))))</f>
        <v>4 神経系統の機能又は精神に障害を残し、軽易な労務以外の労務に服することが出来ないもの</v>
      </c>
    </row>
    <row r="45" ht="27">
      <c r="C45" s="135" t="str">
        <f>IF(B$3=0,"",IF(B$3&lt;&gt;"介護不要","",IF(B$3="介護要",IF(B$4&gt;40338,'後遺障害等級表'!C48,'後遺障害等級表'!J48),IF(B$4&gt;40338,'後遺障害等級表'!C56,'後遺障害等級表'!J56))))</f>
        <v>5 胸腹部臓器の機能に障害を残し、軽易な労務以外の労務に服することが出来ないもの</v>
      </c>
    </row>
    <row r="46" ht="27">
      <c r="C46" s="135" t="str">
        <f>IF(B$3=0,"",IF(B$3&lt;&gt;"介護不要","",IF(B$3="介護要",IF(B$4&gt;40338,'後遺障害等級表'!C49,'後遺障害等級表'!J49),IF(B$4&gt;40338,'後遺障害等級表'!C57,'後遺障害等級表'!J57))))</f>
        <v>6 一手の親指を含み3の手指を失ったもの又は親指以外の4の手指を失ったもの</v>
      </c>
    </row>
    <row r="47" ht="13.5">
      <c r="C47" s="135" t="str">
        <f>IF(B$3=0,"",IF(B$3&lt;&gt;"介護不要","",IF(B$3="介護要",IF(B$4&gt;40338,'後遺障害等級表'!C50,'後遺障害等級表'!J50),IF(B$4&gt;40338,'後遺障害等級表'!C58,'後遺障害等級表'!J58))))</f>
        <v>7 一手の5の手指又は親指を含み4の手指の用を廃したもの</v>
      </c>
    </row>
    <row r="48" ht="13.5">
      <c r="C48" s="135" t="str">
        <f>IF(B$3=0,"",IF(B$3&lt;&gt;"介護不要","",IF(B$3="介護要",IF(B$4&gt;40338,'後遺障害等級表'!C51,'後遺障害等級表'!J51),IF(B$4&gt;40338,'後遺障害等級表'!C59,'後遺障害等級表'!J59))))</f>
        <v>8 一足をリスフラン関節以上で失ったもの</v>
      </c>
    </row>
    <row r="49" ht="13.5">
      <c r="C49" s="135" t="str">
        <f>IF(B$3=0,"",IF(B$3&lt;&gt;"介護不要","",IF(B$3="介護要",IF(B$4&gt;40338,'後遺障害等級表'!C52,'後遺障害等級表'!J52),IF(B$4&gt;40338,'後遺障害等級表'!C60,'後遺障害等級表'!J60))))</f>
        <v>9 一上肢に偽関節を残し、著しい運動障害を残すもの</v>
      </c>
    </row>
    <row r="50" ht="13.5">
      <c r="C50" s="135" t="str">
        <f>IF(B$3=0,"",IF(B$3&lt;&gt;"介護不要","",IF(B$3="介護要",IF(B$4&gt;40338,'後遺障害等級表'!C53,'後遺障害等級表'!J53),IF(B$4&gt;40338,'後遺障害等級表'!C61,'後遺障害等級表'!J61))))</f>
        <v>10 一下肢に偽関節を残し、著しい運動障害を残すもの</v>
      </c>
    </row>
    <row r="51" ht="13.5">
      <c r="C51" s="135" t="str">
        <f>IF(B$3=0,"",IF(B$3&lt;&gt;"介護不要","",IF(B$3="介護要",IF(B$4&gt;40338,'後遺障害等級表'!C54,'後遺障害等級表'!J54),IF(B$4&gt;40338,'後遺障害等級表'!C62,'後遺障害等級表'!J62))))</f>
        <v>11 両足の足指の全部の用を廃したもの</v>
      </c>
    </row>
    <row r="52" ht="13.5">
      <c r="C52" s="135" t="str">
        <f>IF(B$3=0,"",IF(B$3&lt;&gt;"介護不要","",IF(B$3="介護要",IF(B$4&gt;40338,'後遺障害等級表'!C55,'後遺障害等級表'!J55),IF(B$4&gt;40338,'後遺障害等級表'!C63,'後遺障害等級表'!J63))))</f>
        <v>12 外貌に著しい醜状を残すもの</v>
      </c>
    </row>
    <row r="53" ht="13.5">
      <c r="C53" s="135" t="str">
        <f>IF(B$3=0,"",IF(B$3&lt;&gt;"介護不要","",IF(B$3="介護要",IF(B$4&gt;40338,'後遺障害等級表'!C56,'後遺障害等級表'!J56),IF(B$4&gt;40338,'後遺障害等級表'!C64,'後遺障害等級表'!J64))))</f>
        <v>13 両側の睾丸を失ったもの</v>
      </c>
    </row>
    <row r="54" ht="13.5">
      <c r="C54" s="135" t="str">
        <f>IF(B$3=0,"",IF(B$3&lt;&gt;"介護不要","",IF(B$3="介護要",IF(B$4&gt;40338,'後遺障害等級表'!C57,'後遺障害等級表'!J57),IF(B$4&gt;40338,'後遺障害等級表'!C65,'後遺障害等級表'!J65))))</f>
        <v>1 一眼が失明し又は一眼の視力が 0.02 以下となったもの</v>
      </c>
    </row>
    <row r="55" ht="13.5">
      <c r="C55" s="135" t="str">
        <f>IF(B$3=0,"",IF(B$3&lt;&gt;"介護不要","",IF(B$3="介護要",IF(B$4&gt;40338,'後遺障害等級表'!C58,'後遺障害等級表'!J58),IF(B$4&gt;40338,'後遺障害等級表'!C66,'後遺障害等級表'!J66))))</f>
        <v>2 脊柱に運動障害を残すもの</v>
      </c>
    </row>
    <row r="56" ht="27">
      <c r="C56" s="135" t="str">
        <f>IF(B$3=0,"",IF(B$3&lt;&gt;"介護不要","",IF(B$3="介護要",IF(B$4&gt;40338,'後遺障害等級表'!C59,'後遺障害等級表'!J59),IF(B$4&gt;40338,'後遺障害等級表'!C67,'後遺障害等級表'!J67))))</f>
        <v>3 一手の親指を含み2の手指を失ったもの又は親指以外の3の手指を失ったもの</v>
      </c>
    </row>
    <row r="57" ht="27">
      <c r="C57" s="135" t="str">
        <f>IF(B$3=0,"",IF(B$3&lt;&gt;"介護不要","",IF(B$3="介護要",IF(B$4&gt;40338,'後遺障害等級表'!C60,'後遺障害等級表'!J60),IF(B$4&gt;40338,'後遺障害等級表'!C68,'後遺障害等級表'!J68))))</f>
        <v>4 一手の親指を含み3の手指の用を廃したもの又は親指以外の4の手指の用を廃したもの</v>
      </c>
    </row>
    <row r="58" ht="13.5">
      <c r="C58" s="135" t="str">
        <f>IF(B$3=0,"",IF(B$3&lt;&gt;"介護不要","",IF(B$3="介護要",IF(B$4&gt;40338,'後遺障害等級表'!C61,'後遺障害等級表'!J61),IF(B$4&gt;40338,'後遺障害等級表'!C69,'後遺障害等級表'!J69))))</f>
        <v>5 一下肢を5㎝以上短縮したもの</v>
      </c>
    </row>
    <row r="59" ht="13.5">
      <c r="C59" s="135" t="str">
        <f>IF(B$3=0,"",IF(B$3&lt;&gt;"介護不要","",IF(B$3="介護要",IF(B$4&gt;40338,'後遺障害等級表'!C62,'後遺障害等級表'!J62),IF(B$4&gt;40338,'後遺障害等級表'!C70,'後遺障害等級表'!J70))))</f>
        <v>6 一上肢の3大関節中の1関節の用を廃したもの</v>
      </c>
    </row>
    <row r="60" ht="13.5">
      <c r="C60" s="135" t="str">
        <f>IF(B$3=0,"",IF(B$3&lt;&gt;"介護不要","",IF(B$3="介護要",IF(B$4&gt;40338,'後遺障害等級表'!C63,'後遺障害等級表'!J63),IF(B$4&gt;40338,'後遺障害等級表'!C71,'後遺障害等級表'!J71))))</f>
        <v>7 一下肢の3大関節中の1関節の用を廃したもの</v>
      </c>
    </row>
    <row r="61" ht="13.5">
      <c r="C61" s="135" t="str">
        <f>IF(B$3=0,"",IF(B$3&lt;&gt;"介護不要","",IF(B$3="介護要",IF(B$4&gt;40338,'後遺障害等級表'!C64,'後遺障害等級表'!J64),IF(B$4&gt;40338,'後遺障害等級表'!C72,'後遺障害等級表'!J72))))</f>
        <v>8 一上肢に偽関節を残すもの</v>
      </c>
    </row>
    <row r="62" ht="13.5">
      <c r="C62" s="135" t="str">
        <f>IF(B$3=0,"",IF(B$3&lt;&gt;"介護不要","",IF(B$3="介護要",IF(B$4&gt;40338,'後遺障害等級表'!C65,'後遺障害等級表'!J65),IF(B$4&gt;40338,'後遺障害等級表'!C73,'後遺障害等級表'!J73))))</f>
        <v>9 一下肢に偽関節を残すもの</v>
      </c>
    </row>
    <row r="63" ht="13.5">
      <c r="C63" s="135" t="str">
        <f>IF(B$3=0,"",IF(B$3&lt;&gt;"介護不要","",IF(B$3="介護要",IF(B$4&gt;40338,'後遺障害等級表'!C66,'後遺障害等級表'!J66),IF(B$4&gt;40338,'後遺障害等級表'!C74,'後遺障害等級表'!J74))))</f>
        <v>10 一足の足指の全部を失ったもの</v>
      </c>
    </row>
    <row r="64" ht="13.5">
      <c r="C64" s="135" t="str">
        <f>IF(B$3=0,"",IF(B$3&lt;&gt;"介護不要","",IF(B$3="介護要",IF(B$4&gt;40338,'後遺障害等級表'!C67,'後遺障害等級表'!J67),IF(B$4&gt;40338,'後遺障害等級表'!C75,'後遺障害等級表'!J75))))</f>
        <v>11 脾臓又は1側の腎臓を失ったもの</v>
      </c>
    </row>
    <row r="65" ht="13.5">
      <c r="C65" s="135" t="str">
        <f>IF(B$3=0,"",IF(B$3&lt;&gt;"介護不要","",IF(B$3="介護要",IF(B$4&gt;40338,'後遺障害等級表'!C68,'後遺障害等級表'!J68),IF(B$4&gt;40338,'後遺障害等級表'!C76,'後遺障害等級表'!J76))))</f>
        <v>1 両眼の視力が 0.6 以下になったもの</v>
      </c>
    </row>
    <row r="66" ht="13.5">
      <c r="C66" s="135" t="str">
        <f>IF(B$3=0,"",IF(B$3&lt;&gt;"介護不要","",IF(B$3="介護要",IF(B$4&gt;40338,'後遺障害等級表'!C69,'後遺障害等級表'!J69),IF(B$4&gt;40338,'後遺障害等級表'!C77,'後遺障害等級表'!J77))))</f>
        <v>2 一眼の視力が 0.06 以下になったもの</v>
      </c>
    </row>
    <row r="67" ht="13.5">
      <c r="C67" s="135" t="str">
        <f>IF(B$3=0,"",IF(B$3&lt;&gt;"介護不要","",IF(B$3="介護要",IF(B$4&gt;40338,'後遺障害等級表'!C70,'後遺障害等級表'!J70),IF(B$4&gt;40338,'後遺障害等級表'!C78,'後遺障害等級表'!J78))))</f>
        <v>3 両眼に半盲症、視野狭窄又は視野変状を残すもの</v>
      </c>
    </row>
    <row r="68" ht="13.5">
      <c r="C68" s="135" t="str">
        <f>IF(B$3=0,"",IF(B$3&lt;&gt;"介護不要","",IF(B$3="介護要",IF(B$4&gt;40338,'後遺障害等級表'!C71,'後遺障害等級表'!J71),IF(B$4&gt;40338,'後遺障害等級表'!C79,'後遺障害等級表'!J79))))</f>
        <v>4 両眼のまぶたに著しい欠損を残すもの</v>
      </c>
    </row>
    <row r="69" ht="13.5">
      <c r="C69" s="135" t="str">
        <f>IF(B$3=0,"",IF(B$3&lt;&gt;"介護不要","",IF(B$3="介護要",IF(B$4&gt;40338,'後遺障害等級表'!C72,'後遺障害等級表'!J72),IF(B$4&gt;40338,'後遺障害等級表'!C80,'後遺障害等級表'!J80))))</f>
        <v>5 鼻を欠損し、その機能に著しい障害を残すもの</v>
      </c>
    </row>
    <row r="70" ht="13.5">
      <c r="C70" s="135" t="str">
        <f>IF(B$3=0,"",IF(B$3&lt;&gt;"介護不要","",IF(B$3="介護要",IF(B$4&gt;40338,'後遺障害等級表'!C73,'後遺障害等級表'!J73),IF(B$4&gt;40338,'後遺障害等級表'!C81,'後遺障害等級表'!J81))))</f>
        <v>6 咀嚼及び言語の機能に障害を残すもの</v>
      </c>
    </row>
    <row r="71" ht="27">
      <c r="C71" s="135" t="str">
        <f>IF(B$3=0,"",IF(B$3&lt;&gt;"介護不要","",IF(B$3="介護要",IF(B$4&gt;40338,'後遺障害等級表'!C74,'後遺障害等級表'!J74),IF(B$4&gt;40338,'後遺障害等級表'!C82,'後遺障害等級表'!J82))))</f>
        <v>7 両耳の聴力が 1m 以上の距離では普通の話声を解することが出来ない程度になったもの</v>
      </c>
    </row>
    <row r="72" ht="40.5">
      <c r="C72" s="135" t="str">
        <f>IF(B$3=0,"",IF(B$3&lt;&gt;"介護不要","",IF(B$3="介護要",IF(B$4&gt;40338,'後遺障害等級表'!C75,'後遺障害等級表'!J75),IF(B$4&gt;40338,'後遺障害等級表'!C83,'後遺障害等級表'!J83))))</f>
        <v>8 一耳の聴力が耳に接しなければ大声を解することが出来ない程度になり、他耳の聴力が 1m 以上の距離では普通の話声を解することが困難である程度になったもの</v>
      </c>
    </row>
    <row r="73" ht="13.5">
      <c r="C73" s="135" t="str">
        <f>IF(B$3=0,"",IF(B$3&lt;&gt;"介護不要","",IF(B$3="介護要",IF(B$4&gt;40338,'後遺障害等級表'!C76,'後遺障害等級表'!J76),IF(B$4&gt;40338,'後遺障害等級表'!C84,'後遺障害等級表'!J84))))</f>
        <v>9 一耳の聴力を全く失ったもの</v>
      </c>
    </row>
    <row r="74" ht="27">
      <c r="C74" s="135" t="str">
        <f>IF(B$3=0,"",IF(B$3&lt;&gt;"介護不要","",IF(B$3="介護要",IF(B$4&gt;40338,'後遺障害等級表'!C77,'後遺障害等級表'!J77),IF(B$4&gt;40338,'後遺障害等級表'!C85,'後遺障害等級表'!J85))))</f>
        <v>10 神経系統の機能又は精神に障害を残し、服することができる労務が相当な程度に制限されるもの</v>
      </c>
    </row>
    <row r="75" ht="27">
      <c r="C75" s="135" t="str">
        <f>IF(B$3=0,"",IF(B$3&lt;&gt;"介護不要","",IF(B$3="介護要",IF(B$4&gt;40338,'後遺障害等級表'!C78,'後遺障害等級表'!J78),IF(B$4&gt;40338,'後遺障害等級表'!C86,'後遺障害等級表'!J86))))</f>
        <v>11 胸腹部臓器の機能に障害を残し、服することができる労務が相当な程度に制限されるもの</v>
      </c>
    </row>
    <row r="76" ht="13.5">
      <c r="C76" s="135" t="str">
        <f>IF(B$3=0,"",IF(B$3&lt;&gt;"介護不要","",IF(B$3="介護要",IF(B$4&gt;40338,'後遺障害等級表'!C79,'後遺障害等級表'!J79),IF(B$4&gt;40338,'後遺障害等級表'!C87,'後遺障害等級表'!J87))))</f>
        <v>12 一手の親指又は親指以外の2の手指を失ったもの</v>
      </c>
    </row>
    <row r="77" ht="27">
      <c r="C77" s="135" t="str">
        <f>IF(B$3=0,"",IF(B$3&lt;&gt;"介護不要","",IF(B$3="介護要",IF(B$4&gt;40338,'後遺障害等級表'!C80,'後遺障害等級表'!J80),IF(B$4&gt;40338,'後遺障害等級表'!C88,'後遺障害等級表'!J88))))</f>
        <v>13 一手の親指を含み2の手指の用を廃したもの又は親指以外の3の手指の用を廃したもの</v>
      </c>
    </row>
    <row r="78" ht="13.5">
      <c r="C78" s="135" t="str">
        <f>IF(B$3=0,"",IF(B$3&lt;&gt;"介護不要","",IF(B$3="介護要",IF(B$4&gt;40338,'後遺障害等級表'!C81,'後遺障害等級表'!J81),IF(B$4&gt;40338,'後遺障害等級表'!C89,'後遺障害等級表'!J89))))</f>
        <v>14 一足の第一の足指を含み2以上の足指を失ったもの</v>
      </c>
    </row>
    <row r="79" ht="13.5">
      <c r="C79" s="135" t="str">
        <f>IF(B$3=0,"",IF(B$3&lt;&gt;"介護不要","",IF(B$3="介護要",IF(B$4&gt;40338,'後遺障害等級表'!C82,'後遺障害等級表'!J82),IF(B$4&gt;40338,'後遺障害等級表'!C90,'後遺障害等級表'!J90))))</f>
        <v>15 一足の足指の全部の用を廃したもの</v>
      </c>
    </row>
    <row r="80" ht="13.5">
      <c r="C80" s="135" t="str">
        <f>IF(B$3=0,"",IF(B$3&lt;&gt;"介護不要","",IF(B$3="介護要",IF(B$4&gt;40338,'後遺障害等級表'!C83,'後遺障害等級表'!J83),IF(B$4&gt;40338,'後遺障害等級表'!C91,'後遺障害等級表'!J91))))</f>
        <v>16 生殖器に著しい障害を残すもの</v>
      </c>
    </row>
    <row r="81" ht="13.5">
      <c r="C81" s="135" t="str">
        <f>IF(B$3=0,"",IF(B$3&lt;&gt;"介護不要","",IF(B$3="介護要",IF(B$4&gt;40338,'後遺障害等級表'!C84,'後遺障害等級表'!J84),IF(B$4&gt;40338,'後遺障害等級表'!C92,'後遺障害等級表'!J92))))</f>
        <v>1 一眼の視力が 0.1 以下になったもの</v>
      </c>
    </row>
    <row r="82" ht="13.5">
      <c r="C82" s="135" t="str">
        <f>IF(B$3=0,"",IF(B$3&lt;&gt;"介護不要","",IF(B$3="介護要",IF(B$4&gt;40338,'後遺障害等級表'!C85,'後遺障害等級表'!J85),IF(B$4&gt;40338,'後遺障害等級表'!C93,'後遺障害等級表'!J93))))</f>
        <v>2 正面を見た場合に複視の症状を残すもの</v>
      </c>
    </row>
    <row r="83" ht="13.5">
      <c r="C83" s="135" t="str">
        <f>IF(B$3=0,"",IF(B$3&lt;&gt;"介護不要","",IF(B$3="介護要",IF(B$4&gt;40338,'後遺障害等級表'!C86,'後遺障害等級表'!J86),IF(B$4&gt;40338,'後遺障害等級表'!C94,'後遺障害等級表'!J94))))</f>
        <v>3 咀嚼又は言語の機能に障害を残すもの</v>
      </c>
    </row>
    <row r="84" ht="13.5">
      <c r="C84" s="135" t="str">
        <f>IF(B$3=0,"",IF(B$3&lt;&gt;"介護不要","",IF(B$3="介護要",IF(B$4&gt;40338,'後遺障害等級表'!C87,'後遺障害等級表'!J87),IF(B$4&gt;40338,'後遺障害等級表'!C95,'後遺障害等級表'!J95))))</f>
        <v>4 十四歯以上に対し歯科補綴を加えたもの</v>
      </c>
    </row>
    <row r="85" ht="27">
      <c r="C85" s="135" t="str">
        <f>IF(B$3=0,"",IF(B$3&lt;&gt;"介護不要","",IF(B$3="介護要",IF(B$4&gt;40338,'後遺障害等級表'!C88,'後遺障害等級表'!J88),IF(B$4&gt;40338,'後遺障害等級表'!C96,'後遺障害等級表'!J96))))</f>
        <v>5 両耳の聴力が 1m 以上の距離では普通の話声を解することが困難である程度になったもの</v>
      </c>
    </row>
    <row r="86" ht="27">
      <c r="C86" s="135" t="str">
        <f>IF(B$3=0,"",IF(B$3&lt;&gt;"介護不要","",IF(B$3="介護要",IF(B$4&gt;40338,'後遺障害等級表'!C89,'後遺障害等級表'!J89),IF(B$4&gt;40338,'後遺障害等級表'!C97,'後遺障害等級表'!J97))))</f>
        <v>6 一耳の聴力が耳に接しなければ大声を解することが出来ない程度になったもの</v>
      </c>
    </row>
    <row r="87" ht="13.5">
      <c r="C87" s="135" t="str">
        <f>IF(B$3=0,"",IF(B$3&lt;&gt;"介護不要","",IF(B$3="介護要",IF(B$4&gt;40338,'後遺障害等級表'!C90,'後遺障害等級表'!J90),IF(B$4&gt;40338,'後遺障害等級表'!C98,'後遺障害等級表'!J98))))</f>
        <v>7 一手の親指又は親指以外の2の手指の用を廃したもの</v>
      </c>
    </row>
    <row r="88" ht="13.5">
      <c r="C88" s="135" t="str">
        <f>IF(B$3=0,"",IF(B$3&lt;&gt;"介護不要","",IF(B$3="介護要",IF(B$4&gt;40338,'後遺障害等級表'!C91,'後遺障害等級表'!J91),IF(B$4&gt;40338,'後遺障害等級表'!C99,'後遺障害等級表'!J99))))</f>
        <v>8 一下肢を3㎝以上短縮したもの</v>
      </c>
    </row>
    <row r="89" ht="13.5">
      <c r="C89" s="135" t="str">
        <f>IF(B$3=0,"",IF(B$3&lt;&gt;"介護不要","",IF(B$3="介護要",IF(B$4&gt;40338,'後遺障害等級表'!C92,'後遺障害等級表'!J92),IF(B$4&gt;40338,'後遺障害等級表'!C100,'後遺障害等級表'!J100))))</f>
        <v>9 一足の第一の足指又は他の4の足指を失ったもの</v>
      </c>
    </row>
    <row r="90" ht="13.5">
      <c r="C90" s="135" t="str">
        <f>IF(B$3=0,"",IF(B$3&lt;&gt;"介護不要","",IF(B$3="介護要",IF(B$4&gt;40338,'後遺障害等級表'!C93,'後遺障害等級表'!J93),IF(B$4&gt;40338,'後遺障害等級表'!C101,'後遺障害等級表'!J101))))</f>
        <v>10 一上肢の3大関節中の1関節の機能に著しい障害を残すもの</v>
      </c>
    </row>
    <row r="91" ht="13.5">
      <c r="C91" s="135" t="str">
        <f>IF(B$3=0,"",IF(B$3&lt;&gt;"介護不要","",IF(B$3="介護要",IF(B$4&gt;40338,'後遺障害等級表'!C94,'後遺障害等級表'!J94),IF(B$4&gt;40338,'後遺障害等級表'!C102,'後遺障害等級表'!J102))))</f>
        <v>11 一下肢の3大関節中の1関節の機能に著しい障害を残すもの</v>
      </c>
    </row>
    <row r="92" ht="13.5">
      <c r="C92" s="135" t="str">
        <f>IF(B$3=0,"",IF(B$3&lt;&gt;"介護不要","",IF(B$3="介護要",IF(B$4&gt;40338,'後遺障害等級表'!C95,'後遺障害等級表'!J95),IF(B$4&gt;40338,'後遺障害等級表'!C103,'後遺障害等級表'!J103))))</f>
        <v>1 両眼の眼球に著しい調節機能障害又は運動障害を残すもの</v>
      </c>
    </row>
    <row r="93" ht="13.5">
      <c r="C93" s="135" t="str">
        <f>IF(B$3=0,"",IF(B$3&lt;&gt;"介護不要","",IF(B$3="介護要",IF(B$4&gt;40338,'後遺障害等級表'!C96,'後遺障害等級表'!J96),IF(B$4&gt;40338,'後遺障害等級表'!C104,'後遺障害等級表'!J104))))</f>
        <v>2 両眼のまぶたに著しい運動障害を残すもの</v>
      </c>
    </row>
    <row r="94" ht="13.5">
      <c r="C94" s="135" t="str">
        <f>IF(B$3=0,"",IF(B$3&lt;&gt;"介護不要","",IF(B$3="介護要",IF(B$4&gt;40338,'後遺障害等級表'!C97,'後遺障害等級表'!J97),IF(B$4&gt;40338,'後遺障害等級表'!C105,'後遺障害等級表'!J105))))</f>
        <v>3 一眼のまぶたに著しい欠損を残すもの</v>
      </c>
    </row>
    <row r="95" ht="13.5">
      <c r="C95" s="135" t="str">
        <f>IF(B$3=0,"",IF(B$3&lt;&gt;"介護不要","",IF(B$3="介護要",IF(B$4&gt;40338,'後遺障害等級表'!C98,'後遺障害等級表'!J98),IF(B$4&gt;40338,'後遺障害等級表'!C106,'後遺障害等級表'!J106))))</f>
        <v>4 十歯以上に歯科補綴を加えたもの</v>
      </c>
    </row>
    <row r="96" ht="27">
      <c r="C96" s="135" t="str">
        <f>IF(B$3=0,"",IF(B$3&lt;&gt;"介護不要","",IF(B$3="介護要",IF(B$4&gt;40338,'後遺障害等級表'!C99,'後遺障害等級表'!J99),IF(B$4&gt;40338,'後遺障害等級表'!C107,'後遺障害等級表'!J107))))</f>
        <v>5 両耳の聴力が 1m 以上の距離では小声を解することが出来ない程度になったもの</v>
      </c>
    </row>
    <row r="97" ht="27">
      <c r="C97" s="135" t="str">
        <f>IF(B$3=0,"",IF(B$3&lt;&gt;"介護不要","",IF(B$3="介護要",IF(B$4&gt;40338,'後遺障害等級表'!C100,'後遺障害等級表'!J100),IF(B$4&gt;40338,'後遺障害等級表'!C108,'後遺障害等級表'!J108))))</f>
        <v>6 一耳の聴力が 40 ㎝以上の距離では普通の話声を解することが出来ない程度になったもの</v>
      </c>
    </row>
    <row r="98" ht="13.5">
      <c r="C98" s="135" t="str">
        <f>IF(B$3=0,"",IF(B$3&lt;&gt;"介護不要","",IF(B$3="介護要",IF(B$4&gt;40338,'後遺障害等級表'!C101,'後遺障害等級表'!J101),IF(B$4&gt;40338,'後遺障害等級表'!C109,'後遺障害等級表'!J109))))</f>
        <v>7 脊柱に奇形を残すもの、</v>
      </c>
    </row>
    <row r="99" ht="13.5">
      <c r="C99" s="135" t="str">
        <f>IF(B$3=0,"",IF(B$3&lt;&gt;"介護不要","",IF(B$3="介護要",IF(B$4&gt;40338,'後遺障害等級表'!C102,'後遺障害等級表'!J102),IF(B$4&gt;40338,'後遺障害等級表'!C110,'後遺障害等級表'!J110))))</f>
        <v>8 一手の人差し指、中指又は薬指を失ったもの、</v>
      </c>
    </row>
    <row r="100" ht="13.5">
      <c r="C100" s="135" t="str">
        <f>IF(B$3=0,"",IF(B$3&lt;&gt;"介護不要","",IF(B$3="介護要",IF(B$4&gt;40338,'後遺障害等級表'!C103,'後遺障害等級表'!J103),IF(B$4&gt;40338,'後遺障害等級表'!C111,'後遺障害等級表'!J111))))</f>
        <v>9 一足の第一の足指を含み2以上の足指の用を廃したもの、</v>
      </c>
    </row>
    <row r="101" ht="13.5">
      <c r="C101" s="135" t="str">
        <f>IF(B$3=0,"",IF(B$3&lt;&gt;"介護不要","",IF(B$3="介護要",IF(B$4&gt;40338,'後遺障害等級表'!C104,'後遺障害等級表'!J104),IF(B$4&gt;40338,'後遺障害等級表'!C112,'後遺障害等級表'!J112))))</f>
        <v>10 胸腹部臓器に障害を残すもの</v>
      </c>
    </row>
    <row r="102" ht="13.5">
      <c r="C102" s="135" t="str">
        <f>IF(B$3=0,"",IF(B$3&lt;&gt;"介護不要","",IF(B$3="介護要",IF(B$4&gt;40338,'後遺障害等級表'!C105,'後遺障害等級表'!J105),IF(B$4&gt;40338,'後遺障害等級表'!C113,'後遺障害等級表'!J113))))</f>
        <v>1 一眼の眼球に著しい調節機能障害又は運動障害を残すもの</v>
      </c>
    </row>
    <row r="103" ht="13.5">
      <c r="C103" s="135" t="str">
        <f>IF(B$3=0,"",IF(B$3&lt;&gt;"介護不要","",IF(B$3="介護要",IF(B$4&gt;40338,'後遺障害等級表'!C106,'後遺障害等級表'!J106),IF(B$4&gt;40338,'後遺障害等級表'!C114,'後遺障害等級表'!J114))))</f>
        <v>2 一眼のまぶたに著しい運動障害を残すもの、</v>
      </c>
    </row>
    <row r="104" ht="13.5">
      <c r="C104" s="135" t="str">
        <f>IF(B$3=0,"",IF(B$3&lt;&gt;"介護不要","",IF(B$3="介護要",IF(B$4&gt;40338,'後遺障害等級表'!C107,'後遺障害等級表'!J107),IF(B$4&gt;40338,'後遺障害等級表'!C115,'後遺障害等級表'!J115))))</f>
        <v>3 七歯以上に歯科補綴を加えたもの、</v>
      </c>
    </row>
    <row r="105" ht="13.5">
      <c r="C105" s="135" t="str">
        <f>IF(B$3=0,"",IF(B$3&lt;&gt;"介護不要","",IF(B$3="介護要",IF(B$4&gt;40338,'後遺障害等級表'!C108,'後遺障害等級表'!J108),IF(B$4&gt;40338,'後遺障害等級表'!C116,'後遺障害等級表'!J116))))</f>
        <v>4 一耳の耳殻の大部分を欠損したもの、</v>
      </c>
    </row>
    <row r="106" ht="27">
      <c r="C106" s="135" t="str">
        <f>IF(B$3=0,"",IF(B$3&lt;&gt;"介護不要","",IF(B$3="介護要",IF(B$4&gt;40338,'後遺障害等級表'!C109,'後遺障害等級表'!J109),IF(B$4&gt;40338,'後遺障害等級表'!C117,'後遺障害等級表'!J117))))</f>
        <v>5 鎖骨、胸骨、肋骨、肩甲骨又は骨盤骨に著しい変形を残すもの、</v>
      </c>
    </row>
    <row r="107" ht="13.5">
      <c r="C107" s="135" t="str">
        <f>IF(B$3=0,"",IF(B$3&lt;&gt;"介護不要","",IF(B$3="介護要",IF(B$4&gt;40338,'後遺障害等級表'!C110,'後遺障害等級表'!J110),IF(B$4&gt;40338,'後遺障害等級表'!C118,'後遺障害等級表'!J118))))</f>
        <v>6 一上肢の3大関節中の1関節の機能に障害を残すもの、</v>
      </c>
    </row>
    <row r="108" ht="13.5">
      <c r="C108" s="135" t="str">
        <f>IF(B$3=0,"",IF(B$3&lt;&gt;"介護不要","",IF(B$3="介護要",IF(B$4&gt;40338,'後遺障害等級表'!C111,'後遺障害等級表'!J111),IF(B$4&gt;40338,'後遺障害等級表'!C119,'後遺障害等級表'!J119))))</f>
        <v>7 一下肢の3大関節中の1関節の機能に障害を残すもの、</v>
      </c>
    </row>
    <row r="109" ht="13.5">
      <c r="C109" s="135" t="str">
        <f>IF(B$3=0,"",IF(B$3&lt;&gt;"介護不要","",IF(B$3="介護要",IF(B$4&gt;40338,'後遺障害等級表'!C112,'後遺障害等級表'!J112),IF(B$4&gt;40338,'後遺障害等級表'!C120,'後遺障害等級表'!J120))))</f>
        <v>8 長管骨に変形を残すもの</v>
      </c>
    </row>
    <row r="110" ht="13.5">
      <c r="C110" s="135" t="str">
        <f>IF(B$3=0,"",IF(B$3&lt;&gt;"介護不要","",IF(B$3="介護要",IF(B$4&gt;40338,'後遺障害等級表'!C113,'後遺障害等級表'!J113),IF(B$4&gt;40338,'後遺障害等級表'!C121,'後遺障害等級表'!J121))))</f>
        <v>9 一手の小指を失ったもの</v>
      </c>
    </row>
    <row r="111" ht="13.5">
      <c r="C111" s="135" t="str">
        <f>IF(B$3=0,"",IF(B$3&lt;&gt;"介護不要","",IF(B$3="介護要",IF(B$4&gt;40338,'後遺障害等級表'!C114,'後遺障害等級表'!J114),IF(B$4&gt;40338,'後遺障害等級表'!C122,'後遺障害等級表'!J122))))</f>
        <v>10 一手の人差し指、中指又は薬指の用を廃したもの</v>
      </c>
    </row>
    <row r="112" ht="27">
      <c r="C112" s="135" t="str">
        <f>IF(B$3=0,"",IF(B$3&lt;&gt;"介護不要","",IF(B$3="介護要",IF(B$4&gt;40338,'後遺障害等級表'!C115,'後遺障害等級表'!J115),IF(B$4&gt;40338,'後遺障害等級表'!C123,'後遺障害等級表'!J123))))</f>
        <v>11 一足の第二の足指を失ったもの、第二の足指を含み2の足指を失ったもの又は第三の足指以下の3の足指を失ったもの</v>
      </c>
    </row>
    <row r="113" ht="13.5">
      <c r="C113" s="135" t="str">
        <f>IF(B$3=0,"",IF(B$3&lt;&gt;"介護不要","",IF(B$3="介護要",IF(B$4&gt;40338,'後遺障害等級表'!C116,'後遺障害等級表'!J116),IF(B$4&gt;40338,'後遺障害等級表'!C124,'後遺障害等級表'!J124))))</f>
        <v>12 足の第1の足指又は他の4の足指の用を廃したもの</v>
      </c>
    </row>
    <row r="114" ht="13.5">
      <c r="C114" s="135" t="str">
        <f>IF(B$3=0,"",IF(B$3&lt;&gt;"介護不要","",IF(B$3="介護要",IF(B$4&gt;40338,'後遺障害等級表'!C117,'後遺障害等級表'!J117),IF(B$4&gt;40338,'後遺障害等級表'!C125,'後遺障害等級表'!J125))))</f>
        <v>13 局部に頑固な神経症状を残すもの</v>
      </c>
    </row>
    <row r="115" ht="13.5">
      <c r="C115" s="135" t="str">
        <f>IF(B$3=0,"",IF(B$3&lt;&gt;"介護不要","",IF(B$3="介護要",IF(B$4&gt;40338,'後遺障害等級表'!C118,'後遺障害等級表'!J118),IF(B$4&gt;40338,'後遺障害等級表'!C126,'後遺障害等級表'!J126))))</f>
        <v>14 外貌に醜状を残すもの</v>
      </c>
    </row>
    <row r="116" ht="13.5">
      <c r="C116" s="135" t="str">
        <f>IF(B$3=0,"",IF(B$3&lt;&gt;"介護不要","",IF(B$3="介護要",IF(B$4&gt;40338,'後遺障害等級表'!C119,'後遺障害等級表'!J119),IF(B$4&gt;40338,'後遺障害等級表'!C127,'後遺障害等級表'!J127))))</f>
        <v>1 一眼の視力が 0.6 以下になったもの</v>
      </c>
    </row>
    <row r="117" ht="13.5">
      <c r="C117" s="135" t="str">
        <f>IF(B$3=0,"",IF(B$3&lt;&gt;"介護不要","",IF(B$3="介護要",IF(B$4&gt;40338,'後遺障害等級表'!C120,'後遺障害等級表'!J120),IF(B$4&gt;40338,'後遺障害等級表'!C128,'後遺障害等級表'!J128))))</f>
        <v>2 正面以外を見た場合に複視の症状を残すもの</v>
      </c>
    </row>
    <row r="118" ht="13.5">
      <c r="C118" s="135" t="str">
        <f>IF(B$3=0,"",IF(B$3&lt;&gt;"介護不要","",IF(B$3="介護要",IF(B$4&gt;40338,'後遺障害等級表'!C121,'後遺障害等級表'!J121),IF(B$4&gt;40338,'後遺障害等級表'!C129,'後遺障害等級表'!J129))))</f>
        <v>3 一眼に半盲症、視野狭窄又は視野変状を残すもの</v>
      </c>
    </row>
    <row r="119" ht="13.5">
      <c r="C119" s="135" t="str">
        <f>IF(B$3=0,"",IF(B$3&lt;&gt;"介護不要","",IF(B$3="介護要",IF(B$4&gt;40338,'後遺障害等級表'!C122,'後遺障害等級表'!J122),IF(B$4&gt;40338,'後遺障害等級表'!C130,'後遺障害等級表'!J130))))</f>
        <v>4 両眼のまぶたの一部に欠損を残し又は睫毛はげを残すもの</v>
      </c>
    </row>
    <row r="120" ht="13.5">
      <c r="C120" s="135" t="str">
        <f>IF(B$3=0,"",IF(B$3&lt;&gt;"介護不要","",IF(B$3="介護要",IF(B$4&gt;40338,'後遺障害等級表'!C123,'後遺障害等級表'!J123),IF(B$4&gt;40338,'後遺障害等級表'!C131,'後遺障害等級表'!J131))))</f>
        <v>5 五歯以上に歯科補綴を加えたもの</v>
      </c>
    </row>
    <row r="121" ht="13.5">
      <c r="C121" s="135" t="str">
        <f>IF(B$3=0,"",IF(B$3&lt;&gt;"介護不要","",IF(B$3="介護要",IF(B$4&gt;40338,'後遺障害等級表'!C124,'後遺障害等級表'!J124),IF(B$4&gt;40338,'後遺障害等級表'!C132,'後遺障害等級表'!J132))))</f>
        <v>6 一手の小指の用を廃したもの</v>
      </c>
    </row>
    <row r="122" ht="13.5">
      <c r="C122" s="135" t="str">
        <f>IF(B$3=0,"",IF(B$3&lt;&gt;"介護不要","",IF(B$3="介護要",IF(B$4&gt;40338,'後遺障害等級表'!C125,'後遺障害等級表'!J125),IF(B$4&gt;40338,'後遺障害等級表'!C133,'後遺障害等級表'!J133))))</f>
        <v>7 一手の親指の指骨の一部を失ったもの</v>
      </c>
    </row>
    <row r="123" ht="13.5">
      <c r="C123" s="135" t="str">
        <f>IF(B$3=0,"",IF(B$3&lt;&gt;"介護不要","",IF(B$3="介護要",IF(B$4&gt;40338,'後遺障害等級表'!C126,'後遺障害等級表'!J126),IF(B$4&gt;40338,'後遺障害等級表'!C134,'後遺障害等級表'!J134))))</f>
        <v>8 一下肢を1㎝以上短縮したもの</v>
      </c>
    </row>
    <row r="124" ht="13.5">
      <c r="C124" s="135" t="str">
        <f>IF(B$3=0,"",IF(B$3&lt;&gt;"介護不要","",IF(B$3="介護要",IF(B$4&gt;40338,'後遺障害等級表'!C127,'後遺障害等級表'!J127),IF(B$4&gt;40338,'後遺障害等級表'!C135,'後遺障害等級表'!J135))))</f>
        <v>9 一足の第三の足指以下の1又は2の足指を失ったもの</v>
      </c>
    </row>
    <row r="125" ht="40.5">
      <c r="C125" s="135" t="str">
        <f>IF(B$3=0,"",IF(B$3&lt;&gt;"介護不要","",IF(B$3="介護要",IF(B$4&gt;40338,'後遺障害等級表'!C128,'後遺障害等級表'!J128),IF(B$4&gt;40338,'後遺障害等級表'!C136,'後遺障害等級表'!J136))))</f>
        <v>10 一足の第2の足指の用を廃したもの、第2の足指を含み2の足指の用を廃したもの又は第3の足指以下の3の足指の用を廃したもの</v>
      </c>
    </row>
    <row r="126" ht="13.5">
      <c r="C126" s="135" t="str">
        <f>IF(B$3=0,"",IF(B$3&lt;&gt;"介護不要","",IF(B$3="介護要",IF(B$4&gt;40338,'後遺障害等級表'!C129,'後遺障害等級表'!J129),IF(B$4&gt;40338,'後遺障害等級表'!C137,'後遺障害等級表'!J137))))</f>
        <v>1 一眼のまぶたの一部に欠損を残し又は睫毛はげを残すもの</v>
      </c>
    </row>
    <row r="127" ht="13.5">
      <c r="C127" s="135" t="str">
        <f>IF(B$3=0,"",IF(B$3&lt;&gt;"介護不要","",IF(B$3="介護要",IF(B$4&gt;40338,'後遺障害等級表'!C130,'後遺障害等級表'!J130),IF(B$4&gt;40338,'後遺障害等級表'!C138,'後遺障害等級表'!J138))))</f>
        <v>2 三歯以上に対して歯科補綴を加えたもの</v>
      </c>
    </row>
    <row r="128" ht="27">
      <c r="C128" s="135" t="str">
        <f>IF(B$3=0,"",IF(B$3&lt;&gt;"介護不要","",IF(B$3="介護要",IF(B$4&gt;40338,'後遺障害等級表'!C131,'後遺障害等級表'!J131),IF(B$4&gt;40338,'後遺障害等級表'!C139,'後遺障害等級表'!J139))))</f>
        <v>3 一耳の聴力が 1m 以上の距離では小声を解することが出来ない程度になったもの</v>
      </c>
    </row>
    <row r="129" ht="13.5">
      <c r="C129" s="135" t="str">
        <f>IF(B$3=0,"",IF(B$3&lt;&gt;"介護不要","",IF(B$3="介護要",IF(B$4&gt;40338,'後遺障害等級表'!C132,'後遺障害等級表'!J132),IF(B$4&gt;40338,'後遺障害等級表'!C140,'後遺障害等級表'!J140))))</f>
        <v>4 上肢の露出面に手のひらの大きさの醜いあとを残すもの</v>
      </c>
    </row>
    <row r="130" ht="13.5">
      <c r="C130" s="135" t="str">
        <f>IF(B$3=0,"",IF(B$3&lt;&gt;"介護不要","",IF(B$3="介護要",IF(B$4&gt;40338,'後遺障害等級表'!C133,'後遺障害等級表'!J133),IF(B$4&gt;40338,'後遺障害等級表'!C141,'後遺障害等級表'!J141))))</f>
        <v>5 下肢の露出面に手のひらの大きさの醜いあとを残すもの</v>
      </c>
    </row>
    <row r="131" ht="13.5">
      <c r="C131" s="135" t="str">
        <f>IF(B$3=0,"",IF(B$3&lt;&gt;"介護不要","",IF(B$3="介護要",IF(B$4&gt;40338,'後遺障害等級表'!C134,'後遺障害等級表'!J134),IF(B$4&gt;40338,'後遺障害等級表'!C142,'後遺障害等級表'!J142))))</f>
        <v>6 一手の親指以外の手指の指骨の一部を失ったもの</v>
      </c>
    </row>
    <row r="132" ht="27">
      <c r="C132" s="135" t="str">
        <f>IF(B$3=0,"",IF(B$3&lt;&gt;"介護不要","",IF(B$3="介護要",IF(B$4&gt;40338,'後遺障害等級表'!C135,'後遺障害等級表'!J135),IF(B$4&gt;40338,'後遺障害等級表'!C143,'後遺障害等級表'!J143))))</f>
        <v>7 一手の親指以外の手指の遠位指節間関節を屈伸することが出来なくなったもの</v>
      </c>
    </row>
    <row r="133" ht="13.5">
      <c r="C133" s="135" t="str">
        <f>IF(B$3=0,"",IF(B$3&lt;&gt;"介護不要","",IF(B$3="介護要",IF(B$4&gt;40338,'後遺障害等級表'!C136,'後遺障害等級表'!J136),IF(B$4&gt;40338,'後遺障害等級表'!C144,'後遺障害等級表'!J144))))</f>
        <v>8 一足の第三の足指以下の1又は2の足指の用を廃したもの</v>
      </c>
    </row>
    <row r="134" ht="13.5">
      <c r="C134" s="135" t="str">
        <f>IF(B$3=0,"",IF(B$3&lt;&gt;"介護不要","",IF(B$3="介護要",IF(B$4&gt;40338,'後遺障害等級表'!C137,'後遺障害等級表'!J137),IF(B$4&gt;40338,'後遺障害等級表'!C145,'後遺障害等級表'!J145))))</f>
        <v>9 局部に神経症状を残すもの</v>
      </c>
    </row>
    <row r="135" ht="13.5">
      <c r="C135" s="135">
        <f>IF(B$3=0,"",IF(B$3&lt;&gt;"介護不要","",IF(B$3="介護要",IF(B$4&gt;40338,'後遺障害等級表'!C138,'後遺障害等級表'!J138),IF(B$4&gt;40338,'後遺障害等級表'!C146,'後遺障害等級表'!J146))))</f>
        <v>0</v>
      </c>
    </row>
    <row r="136" ht="13.5">
      <c r="C136" s="135">
        <f>IF(B$3=0,"",IF(B$3&lt;&gt;"介護不要","",IF(B$3="介護要",IF(B$4&gt;40338,'後遺障害等級表'!C139,'後遺障害等級表'!J139),IF(B$4&gt;40338,'後遺障害等級表'!C147,'後遺障害等級表'!J147))))</f>
        <v>0</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0">
    <tabColor theme="9" tint="-0.24997000396251678"/>
  </sheetPr>
  <dimension ref="B2:L18"/>
  <sheetViews>
    <sheetView zoomScalePageLayoutView="0" workbookViewId="0" topLeftCell="A1">
      <selection activeCell="A1" sqref="A1"/>
    </sheetView>
  </sheetViews>
  <sheetFormatPr defaultColWidth="9.00390625" defaultRowHeight="13.5"/>
  <cols>
    <col min="1" max="1" width="9.00390625" style="59" customWidth="1"/>
    <col min="2" max="2" width="5.50390625" style="59" bestFit="1" customWidth="1"/>
    <col min="3" max="16384" width="9.00390625" style="59" customWidth="1"/>
  </cols>
  <sheetData>
    <row r="2" spans="2:3" ht="14.25">
      <c r="B2" s="136" t="s">
        <v>532</v>
      </c>
      <c r="C2" s="137" t="s">
        <v>533</v>
      </c>
    </row>
    <row r="3" spans="2:12" ht="14.25">
      <c r="B3" s="136"/>
      <c r="C3" s="433" t="s">
        <v>534</v>
      </c>
      <c r="D3" s="433"/>
      <c r="E3" s="433"/>
      <c r="F3" s="433"/>
      <c r="G3" s="433"/>
      <c r="H3" s="433"/>
      <c r="I3" s="433"/>
      <c r="J3" s="433"/>
      <c r="K3" s="433"/>
      <c r="L3" s="433"/>
    </row>
    <row r="4" ht="14.25">
      <c r="B4" s="136"/>
    </row>
    <row r="5" spans="2:3" ht="14.25">
      <c r="B5" s="136" t="s">
        <v>535</v>
      </c>
      <c r="C5" s="137" t="s">
        <v>536</v>
      </c>
    </row>
    <row r="6" spans="3:12" ht="13.5">
      <c r="C6" s="433" t="s">
        <v>537</v>
      </c>
      <c r="D6" s="433"/>
      <c r="E6" s="433"/>
      <c r="F6" s="433"/>
      <c r="G6" s="433"/>
      <c r="H6" s="433"/>
      <c r="I6" s="433"/>
      <c r="J6" s="433"/>
      <c r="K6" s="433"/>
      <c r="L6" s="433"/>
    </row>
    <row r="10" spans="2:3" ht="14.25">
      <c r="B10" s="460" t="s">
        <v>538</v>
      </c>
      <c r="C10" s="460"/>
    </row>
    <row r="11" spans="2:12" ht="13.5">
      <c r="B11" s="454" t="s">
        <v>539</v>
      </c>
      <c r="C11" s="456" t="s">
        <v>540</v>
      </c>
      <c r="D11" s="456"/>
      <c r="E11" s="456"/>
      <c r="F11" s="456"/>
      <c r="G11" s="456"/>
      <c r="H11" s="456"/>
      <c r="I11" s="456"/>
      <c r="J11" s="456"/>
      <c r="K11" s="456"/>
      <c r="L11" s="457"/>
    </row>
    <row r="12" spans="2:12" ht="13.5">
      <c r="B12" s="455"/>
      <c r="C12" s="458"/>
      <c r="D12" s="458"/>
      <c r="E12" s="458"/>
      <c r="F12" s="458"/>
      <c r="G12" s="458"/>
      <c r="H12" s="458"/>
      <c r="I12" s="458"/>
      <c r="J12" s="458"/>
      <c r="K12" s="458"/>
      <c r="L12" s="459"/>
    </row>
    <row r="13" spans="2:12" ht="13.5">
      <c r="B13" s="454" t="s">
        <v>541</v>
      </c>
      <c r="C13" s="456" t="s">
        <v>542</v>
      </c>
      <c r="D13" s="456"/>
      <c r="E13" s="456"/>
      <c r="F13" s="456"/>
      <c r="G13" s="456"/>
      <c r="H13" s="456"/>
      <c r="I13" s="456"/>
      <c r="J13" s="456"/>
      <c r="K13" s="456"/>
      <c r="L13" s="457"/>
    </row>
    <row r="14" spans="2:12" ht="13.5">
      <c r="B14" s="455"/>
      <c r="C14" s="458" t="s">
        <v>543</v>
      </c>
      <c r="D14" s="458"/>
      <c r="E14" s="458"/>
      <c r="F14" s="458"/>
      <c r="G14" s="458"/>
      <c r="H14" s="458"/>
      <c r="I14" s="458"/>
      <c r="J14" s="458"/>
      <c r="K14" s="458"/>
      <c r="L14" s="459"/>
    </row>
    <row r="15" spans="2:12" ht="13.5">
      <c r="B15" s="454" t="s">
        <v>544</v>
      </c>
      <c r="C15" s="456" t="s">
        <v>545</v>
      </c>
      <c r="D15" s="456"/>
      <c r="E15" s="456"/>
      <c r="F15" s="456"/>
      <c r="G15" s="456"/>
      <c r="H15" s="456"/>
      <c r="I15" s="456"/>
      <c r="J15" s="456"/>
      <c r="K15" s="456"/>
      <c r="L15" s="457"/>
    </row>
    <row r="16" spans="2:12" ht="13.5">
      <c r="B16" s="455"/>
      <c r="C16" s="458"/>
      <c r="D16" s="458"/>
      <c r="E16" s="458"/>
      <c r="F16" s="458"/>
      <c r="G16" s="458"/>
      <c r="H16" s="458"/>
      <c r="I16" s="458"/>
      <c r="J16" s="458"/>
      <c r="K16" s="458"/>
      <c r="L16" s="459"/>
    </row>
    <row r="17" spans="2:12" ht="13.5">
      <c r="B17" s="454" t="s">
        <v>546</v>
      </c>
      <c r="C17" s="456" t="s">
        <v>547</v>
      </c>
      <c r="D17" s="456"/>
      <c r="E17" s="456"/>
      <c r="F17" s="456"/>
      <c r="G17" s="456"/>
      <c r="H17" s="456"/>
      <c r="I17" s="456"/>
      <c r="J17" s="456"/>
      <c r="K17" s="456"/>
      <c r="L17" s="457"/>
    </row>
    <row r="18" spans="2:12" ht="13.5">
      <c r="B18" s="455"/>
      <c r="C18" s="458" t="s">
        <v>548</v>
      </c>
      <c r="D18" s="458"/>
      <c r="E18" s="458"/>
      <c r="F18" s="458"/>
      <c r="G18" s="458"/>
      <c r="H18" s="458"/>
      <c r="I18" s="458"/>
      <c r="J18" s="458"/>
      <c r="K18" s="458"/>
      <c r="L18" s="459"/>
    </row>
  </sheetData>
  <sheetProtection/>
  <mergeCells count="13">
    <mergeCell ref="C3:L3"/>
    <mergeCell ref="C6:L6"/>
    <mergeCell ref="B10:C10"/>
    <mergeCell ref="B11:B12"/>
    <mergeCell ref="C11:L12"/>
    <mergeCell ref="B13:B14"/>
    <mergeCell ref="C13:L13"/>
    <mergeCell ref="C14:L14"/>
    <mergeCell ref="B15:B16"/>
    <mergeCell ref="C15:L16"/>
    <mergeCell ref="B17:B18"/>
    <mergeCell ref="C17:L17"/>
    <mergeCell ref="C18:L18"/>
  </mergeCells>
  <printOptions/>
  <pageMargins left="0.7" right="0.7" top="0.75" bottom="0.75" header="0.3" footer="0.3"/>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sheetPr codeName="Sheet11">
    <tabColor theme="9" tint="-0.24997000396251678"/>
  </sheetPr>
  <dimension ref="B2:Y108"/>
  <sheetViews>
    <sheetView zoomScalePageLayoutView="0" workbookViewId="0" topLeftCell="A1">
      <selection activeCell="A1" sqref="A1"/>
    </sheetView>
  </sheetViews>
  <sheetFormatPr defaultColWidth="9.00390625" defaultRowHeight="13.5"/>
  <cols>
    <col min="1" max="1" width="2.50390625" style="59" bestFit="1" customWidth="1"/>
    <col min="2" max="2" width="5.375" style="59" bestFit="1" customWidth="1"/>
    <col min="3" max="4" width="12.625" style="59" customWidth="1"/>
    <col min="5" max="5" width="2.50390625" style="59" bestFit="1" customWidth="1"/>
    <col min="6" max="6" width="13.00390625" style="59" bestFit="1" customWidth="1"/>
    <col min="7" max="7" width="4.50390625" style="59" bestFit="1" customWidth="1"/>
    <col min="8" max="8" width="5.50390625" style="59" bestFit="1" customWidth="1"/>
    <col min="9" max="9" width="2.50390625" style="59" bestFit="1" customWidth="1"/>
    <col min="10" max="10" width="16.875" style="59" bestFit="1" customWidth="1"/>
    <col min="11" max="11" width="8.50390625" style="59" bestFit="1" customWidth="1"/>
    <col min="12" max="12" width="2.50390625" style="59" bestFit="1" customWidth="1"/>
    <col min="13" max="14" width="5.75390625" style="59" bestFit="1" customWidth="1"/>
    <col min="15" max="15" width="7.50390625" style="59" bestFit="1" customWidth="1"/>
    <col min="16" max="17" width="5.75390625" style="59" bestFit="1" customWidth="1"/>
    <col min="18" max="18" width="7.50390625" style="59" bestFit="1" customWidth="1"/>
    <col min="19" max="19" width="2.50390625" style="59" bestFit="1" customWidth="1"/>
    <col min="20" max="20" width="5.25390625" style="59" bestFit="1" customWidth="1"/>
    <col min="21" max="21" width="8.50390625" style="59" bestFit="1" customWidth="1"/>
    <col min="22" max="22" width="8.50390625" style="59" customWidth="1"/>
    <col min="23" max="23" width="5.75390625" style="59" bestFit="1" customWidth="1"/>
    <col min="24" max="24" width="5.75390625" style="59" customWidth="1"/>
    <col min="25" max="16384" width="9.00390625" style="59" customWidth="1"/>
  </cols>
  <sheetData>
    <row r="1" ht="14.25" thickBot="1"/>
    <row r="2" spans="2:25" ht="15" thickBot="1">
      <c r="B2" s="461" t="s">
        <v>549</v>
      </c>
      <c r="C2" s="462"/>
      <c r="D2" s="463"/>
      <c r="F2" s="461" t="s">
        <v>550</v>
      </c>
      <c r="G2" s="462"/>
      <c r="H2" s="463"/>
      <c r="J2" s="138" t="s">
        <v>551</v>
      </c>
      <c r="K2" s="139">
        <v>0.05</v>
      </c>
      <c r="M2" s="464" t="s">
        <v>552</v>
      </c>
      <c r="N2" s="465"/>
      <c r="O2" s="465"/>
      <c r="P2" s="465" t="s">
        <v>553</v>
      </c>
      <c r="Q2" s="465"/>
      <c r="R2" s="466"/>
      <c r="T2" s="467" t="s">
        <v>554</v>
      </c>
      <c r="U2" s="468"/>
      <c r="V2" s="468"/>
      <c r="W2" s="468"/>
      <c r="X2" s="469"/>
      <c r="Y2" s="470"/>
    </row>
    <row r="3" spans="3:25" ht="14.25" thickBot="1">
      <c r="C3" s="140" t="s">
        <v>555</v>
      </c>
      <c r="D3" s="140" t="s">
        <v>556</v>
      </c>
      <c r="F3" s="141" t="s">
        <v>557</v>
      </c>
      <c r="G3" s="471" t="s">
        <v>558</v>
      </c>
      <c r="H3" s="471"/>
      <c r="J3" s="142" t="s">
        <v>559</v>
      </c>
      <c r="K3" s="143" t="s">
        <v>560</v>
      </c>
      <c r="M3" s="142" t="s">
        <v>99</v>
      </c>
      <c r="N3" s="144" t="s">
        <v>561</v>
      </c>
      <c r="O3" s="144" t="s">
        <v>560</v>
      </c>
      <c r="P3" s="144" t="s">
        <v>99</v>
      </c>
      <c r="Q3" s="144" t="s">
        <v>561</v>
      </c>
      <c r="R3" s="143" t="s">
        <v>560</v>
      </c>
      <c r="T3" s="472" t="s">
        <v>562</v>
      </c>
      <c r="U3" s="473"/>
      <c r="V3" s="474"/>
      <c r="W3" s="475" t="s">
        <v>563</v>
      </c>
      <c r="X3" s="476"/>
      <c r="Y3" s="477"/>
    </row>
    <row r="4" spans="3:25" ht="14.25" thickBot="1">
      <c r="C4" s="145">
        <v>415400</v>
      </c>
      <c r="D4" s="145">
        <v>275100</v>
      </c>
      <c r="F4" s="122" t="s">
        <v>564</v>
      </c>
      <c r="G4" s="146">
        <v>100</v>
      </c>
      <c r="H4" s="147" t="str">
        <f>"/100"</f>
        <v>/100</v>
      </c>
      <c r="J4" s="148">
        <v>1</v>
      </c>
      <c r="K4" s="148">
        <f>1/POWER(1+K$2,J4)</f>
        <v>0.9523809523809523</v>
      </c>
      <c r="M4" s="148">
        <v>0</v>
      </c>
      <c r="N4" s="148">
        <v>78</v>
      </c>
      <c r="O4" s="122">
        <f>VLOOKUP(N4,$J$4:$K$103,2,0)</f>
        <v>19.55509768228365</v>
      </c>
      <c r="P4" s="148">
        <v>0</v>
      </c>
      <c r="Q4" s="148">
        <v>85</v>
      </c>
      <c r="R4" s="122">
        <f>VLOOKUP(Q4,$J$4:$K$103,2,0)</f>
        <v>19.683816229067368</v>
      </c>
      <c r="T4" s="142" t="s">
        <v>99</v>
      </c>
      <c r="U4" s="144" t="s">
        <v>561</v>
      </c>
      <c r="V4" s="143" t="s">
        <v>565</v>
      </c>
      <c r="W4" s="142" t="s">
        <v>99</v>
      </c>
      <c r="X4" s="143" t="s">
        <v>561</v>
      </c>
      <c r="Y4" s="143" t="s">
        <v>565</v>
      </c>
    </row>
    <row r="5" spans="3:25" ht="14.25" thickBot="1">
      <c r="C5" s="149"/>
      <c r="D5" s="149"/>
      <c r="F5" s="122" t="s">
        <v>566</v>
      </c>
      <c r="G5" s="146">
        <v>100</v>
      </c>
      <c r="H5" s="147" t="str">
        <f aca="true" t="shared" si="0" ref="H5:H17">"/100"</f>
        <v>/100</v>
      </c>
      <c r="J5" s="122">
        <v>2</v>
      </c>
      <c r="K5" s="122">
        <f>1/POWER(1+K$2,J5)+K4</f>
        <v>1.8594104308390023</v>
      </c>
      <c r="M5" s="122">
        <v>1</v>
      </c>
      <c r="N5" s="122">
        <v>77</v>
      </c>
      <c r="O5" s="122">
        <f>VLOOKUP(N5,$J$4:$K$103,2,0)</f>
        <v>19.532852566397835</v>
      </c>
      <c r="P5" s="122">
        <v>1</v>
      </c>
      <c r="Q5" s="122">
        <v>84</v>
      </c>
      <c r="R5" s="122">
        <f>VLOOKUP(Q5,$J$4:$K$103,2,0)</f>
        <v>19.668007040520738</v>
      </c>
      <c r="T5" s="150">
        <v>18</v>
      </c>
      <c r="U5" s="122">
        <f aca="true" t="shared" si="1" ref="U5:U68">IF(T5&lt;18,67-(VLOOKUP((67-T5),$J$4:$K$70,2,0)-VLOOKUP((18-T5),$J$4:$K$70,2,0)),IF(T5&gt;54,ROUNDUP(VLOOKUP(T5,$M$59:$O$108,2,0)/2,0),67-T5))</f>
        <v>49</v>
      </c>
      <c r="V5" s="151">
        <f>VLOOKUP(U5,$N$4:$O$108,2,0)</f>
        <v>18.16872173358</v>
      </c>
      <c r="W5" s="150">
        <v>18</v>
      </c>
      <c r="X5" s="122">
        <f aca="true" t="shared" si="2" ref="X5:X68">IF(W5&lt;18,67-(VLOOKUP((67-W5),$J$4:$K$70,2,0)-VLOOKUP((18-W5),$J$4:$K$70,2,0)),IF(W5&gt;48,ROUNDUP(VLOOKUP(W5,$P$50:$R$108,2,0)/2,0),67-W5))</f>
        <v>49</v>
      </c>
      <c r="Y5" s="151">
        <f>VLOOKUP(X5,$N$4:$O$108,2,0)</f>
        <v>18.16872173358</v>
      </c>
    </row>
    <row r="6" spans="2:25" ht="15" thickBot="1">
      <c r="B6" s="461" t="s">
        <v>567</v>
      </c>
      <c r="C6" s="462"/>
      <c r="D6" s="463"/>
      <c r="F6" s="122" t="s">
        <v>568</v>
      </c>
      <c r="G6" s="146">
        <v>100</v>
      </c>
      <c r="H6" s="147" t="str">
        <f t="shared" si="0"/>
        <v>/100</v>
      </c>
      <c r="J6" s="122">
        <v>3</v>
      </c>
      <c r="K6" s="122">
        <f aca="true" t="shared" si="3" ref="K6:K69">1/POWER(1+K$2,J6)+K5</f>
        <v>2.7232480293704784</v>
      </c>
      <c r="M6" s="122">
        <v>2</v>
      </c>
      <c r="N6" s="122">
        <v>76</v>
      </c>
      <c r="O6" s="122">
        <f>VLOOKUP(N6,$J$4:$K$103,2,0)</f>
        <v>19.50949519471773</v>
      </c>
      <c r="P6" s="122">
        <v>2</v>
      </c>
      <c r="Q6" s="122">
        <v>83</v>
      </c>
      <c r="R6" s="122">
        <f>VLOOKUP(Q6,$J$4:$K$103,2,0)</f>
        <v>19.651407392546776</v>
      </c>
      <c r="T6" s="150">
        <v>19</v>
      </c>
      <c r="U6" s="122">
        <f t="shared" si="1"/>
        <v>48</v>
      </c>
      <c r="V6" s="151">
        <f>VLOOKUP(U6,$N$4:$O$108,2,0)</f>
        <v>18.077157820259</v>
      </c>
      <c r="W6" s="150">
        <v>19</v>
      </c>
      <c r="X6" s="122">
        <f t="shared" si="2"/>
        <v>48</v>
      </c>
      <c r="Y6" s="151">
        <f>VLOOKUP(X6,$N$4:$O$108,2,0)</f>
        <v>18.077157820259</v>
      </c>
    </row>
    <row r="7" spans="2:25" ht="13.5">
      <c r="B7" s="140" t="s">
        <v>569</v>
      </c>
      <c r="C7" s="140" t="s">
        <v>555</v>
      </c>
      <c r="D7" s="140" t="s">
        <v>556</v>
      </c>
      <c r="F7" s="122" t="s">
        <v>570</v>
      </c>
      <c r="G7" s="146">
        <v>92</v>
      </c>
      <c r="H7" s="147" t="str">
        <f t="shared" si="0"/>
        <v>/100</v>
      </c>
      <c r="J7" s="122">
        <v>4</v>
      </c>
      <c r="K7" s="122">
        <f t="shared" si="3"/>
        <v>3.5459505041623602</v>
      </c>
      <c r="M7" s="122">
        <v>3</v>
      </c>
      <c r="N7" s="122">
        <v>75</v>
      </c>
      <c r="O7" s="122">
        <f aca="true" t="shared" si="4" ref="O7:O71">VLOOKUP(N7,$J$4:$K$103,2,0)</f>
        <v>19.484969954453614</v>
      </c>
      <c r="P7" s="122">
        <v>3</v>
      </c>
      <c r="Q7" s="122">
        <v>82</v>
      </c>
      <c r="R7" s="122">
        <f aca="true" t="shared" si="5" ref="R7:R70">VLOOKUP(Q7,$J$4:$K$103,2,0)</f>
        <v>19.633977762174116</v>
      </c>
      <c r="T7" s="150">
        <v>20</v>
      </c>
      <c r="U7" s="122">
        <f t="shared" si="1"/>
        <v>47</v>
      </c>
      <c r="V7" s="151">
        <f aca="true" t="shared" si="6" ref="V7:V70">VLOOKUP(U7,$N$4:$O$108,2,0)</f>
        <v>17.98101571127195</v>
      </c>
      <c r="W7" s="150">
        <v>20</v>
      </c>
      <c r="X7" s="122">
        <f t="shared" si="2"/>
        <v>47</v>
      </c>
      <c r="Y7" s="151">
        <f aca="true" t="shared" si="7" ref="Y7:Y70">VLOOKUP(X7,$N$4:$O$108,2,0)</f>
        <v>17.98101571127195</v>
      </c>
    </row>
    <row r="8" spans="2:25" ht="13.5">
      <c r="B8" s="122">
        <v>18</v>
      </c>
      <c r="C8" s="145">
        <v>187400</v>
      </c>
      <c r="D8" s="145">
        <v>169600</v>
      </c>
      <c r="F8" s="122" t="s">
        <v>571</v>
      </c>
      <c r="G8" s="146">
        <v>79</v>
      </c>
      <c r="H8" s="147" t="str">
        <f t="shared" si="0"/>
        <v>/100</v>
      </c>
      <c r="J8" s="122">
        <v>5</v>
      </c>
      <c r="K8" s="122">
        <f t="shared" si="3"/>
        <v>4.329476670630819</v>
      </c>
      <c r="M8" s="122">
        <v>4</v>
      </c>
      <c r="N8" s="122">
        <v>74</v>
      </c>
      <c r="O8" s="122">
        <f t="shared" si="4"/>
        <v>19.459218452176295</v>
      </c>
      <c r="P8" s="122">
        <v>4</v>
      </c>
      <c r="Q8" s="122">
        <v>81</v>
      </c>
      <c r="R8" s="122">
        <f t="shared" si="5"/>
        <v>19.615676650282822</v>
      </c>
      <c r="T8" s="150">
        <v>21</v>
      </c>
      <c r="U8" s="122">
        <f t="shared" si="1"/>
        <v>46</v>
      </c>
      <c r="V8" s="151">
        <f t="shared" si="6"/>
        <v>17.88006649683555</v>
      </c>
      <c r="W8" s="150">
        <v>21</v>
      </c>
      <c r="X8" s="122">
        <f t="shared" si="2"/>
        <v>46</v>
      </c>
      <c r="Y8" s="151">
        <f>VLOOKUP(X8,$N$4:$O$108,2,0)</f>
        <v>17.88006649683555</v>
      </c>
    </row>
    <row r="9" spans="2:25" ht="13.5">
      <c r="B9" s="122">
        <v>19</v>
      </c>
      <c r="C9" s="145">
        <v>199800</v>
      </c>
      <c r="D9" s="145">
        <v>175800</v>
      </c>
      <c r="F9" s="122" t="s">
        <v>572</v>
      </c>
      <c r="G9" s="146">
        <v>67</v>
      </c>
      <c r="H9" s="147" t="str">
        <f t="shared" si="0"/>
        <v>/100</v>
      </c>
      <c r="J9" s="122">
        <v>6</v>
      </c>
      <c r="K9" s="122">
        <f t="shared" si="3"/>
        <v>5.075692067267447</v>
      </c>
      <c r="M9" s="122">
        <v>5</v>
      </c>
      <c r="N9" s="122">
        <v>73</v>
      </c>
      <c r="O9" s="122">
        <f t="shared" si="4"/>
        <v>19.43217937478511</v>
      </c>
      <c r="P9" s="122">
        <v>5</v>
      </c>
      <c r="Q9" s="122">
        <v>80</v>
      </c>
      <c r="R9" s="122">
        <f t="shared" si="5"/>
        <v>19.596460482796964</v>
      </c>
      <c r="T9" s="150">
        <v>22</v>
      </c>
      <c r="U9" s="122">
        <f t="shared" si="1"/>
        <v>45</v>
      </c>
      <c r="V9" s="151">
        <f t="shared" si="6"/>
        <v>17.774069821677326</v>
      </c>
      <c r="W9" s="150">
        <v>22</v>
      </c>
      <c r="X9" s="122">
        <f t="shared" si="2"/>
        <v>45</v>
      </c>
      <c r="Y9" s="151">
        <f t="shared" si="7"/>
        <v>17.774069821677326</v>
      </c>
    </row>
    <row r="10" spans="2:25" ht="13.5">
      <c r="B10" s="122">
        <v>20</v>
      </c>
      <c r="C10" s="145">
        <v>219800</v>
      </c>
      <c r="D10" s="145">
        <v>193800</v>
      </c>
      <c r="F10" s="122" t="s">
        <v>573</v>
      </c>
      <c r="G10" s="146">
        <v>56</v>
      </c>
      <c r="H10" s="147" t="str">
        <f t="shared" si="0"/>
        <v>/100</v>
      </c>
      <c r="J10" s="122">
        <v>7</v>
      </c>
      <c r="K10" s="122">
        <f t="shared" si="3"/>
        <v>5.786373397397568</v>
      </c>
      <c r="M10" s="122">
        <v>6</v>
      </c>
      <c r="N10" s="122">
        <v>72</v>
      </c>
      <c r="O10" s="122">
        <f t="shared" si="4"/>
        <v>19.40378834352437</v>
      </c>
      <c r="P10" s="122">
        <v>6</v>
      </c>
      <c r="Q10" s="122">
        <v>79</v>
      </c>
      <c r="R10" s="122">
        <f t="shared" si="5"/>
        <v>19.57628350693681</v>
      </c>
      <c r="T10" s="150">
        <v>23</v>
      </c>
      <c r="U10" s="122">
        <f t="shared" si="1"/>
        <v>44</v>
      </c>
      <c r="V10" s="151">
        <f t="shared" si="6"/>
        <v>17.662773312761193</v>
      </c>
      <c r="W10" s="150">
        <v>23</v>
      </c>
      <c r="X10" s="122">
        <f t="shared" si="2"/>
        <v>44</v>
      </c>
      <c r="Y10" s="151">
        <f t="shared" si="7"/>
        <v>17.662773312761193</v>
      </c>
    </row>
    <row r="11" spans="2:25" ht="13.5">
      <c r="B11" s="122">
        <v>21</v>
      </c>
      <c r="C11" s="145">
        <v>239800</v>
      </c>
      <c r="D11" s="145">
        <v>211900</v>
      </c>
      <c r="F11" s="122" t="s">
        <v>574</v>
      </c>
      <c r="G11" s="146">
        <v>45</v>
      </c>
      <c r="H11" s="147" t="str">
        <f t="shared" si="0"/>
        <v>/100</v>
      </c>
      <c r="J11" s="122">
        <v>8</v>
      </c>
      <c r="K11" s="122">
        <f t="shared" si="3"/>
        <v>6.463212759426256</v>
      </c>
      <c r="M11" s="122">
        <v>7</v>
      </c>
      <c r="N11" s="122">
        <v>71</v>
      </c>
      <c r="O11" s="122">
        <f t="shared" si="4"/>
        <v>19.373977760700587</v>
      </c>
      <c r="P11" s="122">
        <v>7</v>
      </c>
      <c r="Q11" s="122">
        <v>78</v>
      </c>
      <c r="R11" s="122">
        <f t="shared" si="5"/>
        <v>19.55509768228365</v>
      </c>
      <c r="T11" s="150">
        <v>24</v>
      </c>
      <c r="U11" s="122">
        <f t="shared" si="1"/>
        <v>43</v>
      </c>
      <c r="V11" s="151">
        <f t="shared" si="6"/>
        <v>17.545911978399253</v>
      </c>
      <c r="W11" s="150">
        <v>24</v>
      </c>
      <c r="X11" s="122">
        <f t="shared" si="2"/>
        <v>43</v>
      </c>
      <c r="Y11" s="151">
        <f t="shared" si="7"/>
        <v>17.545911978399253</v>
      </c>
    </row>
    <row r="12" spans="2:25" ht="13.5">
      <c r="B12" s="122">
        <v>22</v>
      </c>
      <c r="C12" s="145">
        <v>259800</v>
      </c>
      <c r="D12" s="145">
        <v>230000</v>
      </c>
      <c r="F12" s="122" t="s">
        <v>575</v>
      </c>
      <c r="G12" s="146">
        <v>35</v>
      </c>
      <c r="H12" s="147" t="str">
        <f t="shared" si="0"/>
        <v>/100</v>
      </c>
      <c r="J12" s="122">
        <v>9</v>
      </c>
      <c r="K12" s="122">
        <f t="shared" si="3"/>
        <v>7.107821675644053</v>
      </c>
      <c r="M12" s="122">
        <v>8</v>
      </c>
      <c r="N12" s="122">
        <v>70</v>
      </c>
      <c r="O12" s="122">
        <f t="shared" si="4"/>
        <v>19.342676648735615</v>
      </c>
      <c r="P12" s="122">
        <v>8</v>
      </c>
      <c r="Q12" s="122">
        <v>77</v>
      </c>
      <c r="R12" s="122">
        <f t="shared" si="5"/>
        <v>19.532852566397835</v>
      </c>
      <c r="T12" s="150">
        <v>25</v>
      </c>
      <c r="U12" s="122">
        <f t="shared" si="1"/>
        <v>42</v>
      </c>
      <c r="V12" s="151">
        <f t="shared" si="6"/>
        <v>17.423207577319218</v>
      </c>
      <c r="W12" s="150">
        <v>25</v>
      </c>
      <c r="X12" s="122">
        <f t="shared" si="2"/>
        <v>42</v>
      </c>
      <c r="Y12" s="151">
        <f t="shared" si="7"/>
        <v>17.423207577319218</v>
      </c>
    </row>
    <row r="13" spans="2:25" ht="13.5">
      <c r="B13" s="122">
        <v>23</v>
      </c>
      <c r="C13" s="145">
        <v>272800</v>
      </c>
      <c r="D13" s="145">
        <v>238700</v>
      </c>
      <c r="F13" s="122" t="s">
        <v>576</v>
      </c>
      <c r="G13" s="146">
        <v>27</v>
      </c>
      <c r="H13" s="147" t="str">
        <f t="shared" si="0"/>
        <v>/100</v>
      </c>
      <c r="J13" s="122">
        <v>10</v>
      </c>
      <c r="K13" s="122">
        <f t="shared" si="3"/>
        <v>7.721734929184812</v>
      </c>
      <c r="M13" s="122">
        <v>9</v>
      </c>
      <c r="N13" s="122">
        <v>69</v>
      </c>
      <c r="O13" s="122">
        <f t="shared" si="4"/>
        <v>19.309810481172395</v>
      </c>
      <c r="P13" s="122">
        <v>9</v>
      </c>
      <c r="Q13" s="122">
        <v>76</v>
      </c>
      <c r="R13" s="122">
        <f t="shared" si="5"/>
        <v>19.50949519471773</v>
      </c>
      <c r="T13" s="150">
        <v>26</v>
      </c>
      <c r="U13" s="122">
        <f t="shared" si="1"/>
        <v>41</v>
      </c>
      <c r="V13" s="151">
        <f t="shared" si="6"/>
        <v>17.29436795618518</v>
      </c>
      <c r="W13" s="150">
        <v>26</v>
      </c>
      <c r="X13" s="122">
        <f t="shared" si="2"/>
        <v>41</v>
      </c>
      <c r="Y13" s="151">
        <f t="shared" si="7"/>
        <v>17.29436795618518</v>
      </c>
    </row>
    <row r="14" spans="2:25" ht="13.5">
      <c r="B14" s="122">
        <v>24</v>
      </c>
      <c r="C14" s="145">
        <v>285900</v>
      </c>
      <c r="D14" s="145">
        <v>247400</v>
      </c>
      <c r="F14" s="122" t="s">
        <v>577</v>
      </c>
      <c r="G14" s="146">
        <v>20</v>
      </c>
      <c r="H14" s="147" t="str">
        <f t="shared" si="0"/>
        <v>/100</v>
      </c>
      <c r="J14" s="122">
        <v>11</v>
      </c>
      <c r="K14" s="122">
        <f t="shared" si="3"/>
        <v>8.30641421827125</v>
      </c>
      <c r="M14" s="122">
        <v>10</v>
      </c>
      <c r="N14" s="122">
        <v>68</v>
      </c>
      <c r="O14" s="122">
        <f t="shared" si="4"/>
        <v>19.275301005231015</v>
      </c>
      <c r="P14" s="122">
        <v>10</v>
      </c>
      <c r="Q14" s="122">
        <v>75</v>
      </c>
      <c r="R14" s="122">
        <f t="shared" si="5"/>
        <v>19.484969954453614</v>
      </c>
      <c r="T14" s="150">
        <v>27</v>
      </c>
      <c r="U14" s="122">
        <f t="shared" si="1"/>
        <v>40</v>
      </c>
      <c r="V14" s="151">
        <f t="shared" si="6"/>
        <v>17.15908635399444</v>
      </c>
      <c r="W14" s="150">
        <v>27</v>
      </c>
      <c r="X14" s="122">
        <f t="shared" si="2"/>
        <v>40</v>
      </c>
      <c r="Y14" s="151">
        <f t="shared" si="7"/>
        <v>17.15908635399444</v>
      </c>
    </row>
    <row r="15" spans="2:25" ht="13.5">
      <c r="B15" s="122">
        <v>25</v>
      </c>
      <c r="C15" s="145">
        <v>298900</v>
      </c>
      <c r="D15" s="145">
        <v>256000</v>
      </c>
      <c r="F15" s="122" t="s">
        <v>578</v>
      </c>
      <c r="G15" s="146">
        <v>14</v>
      </c>
      <c r="H15" s="147" t="str">
        <f t="shared" si="0"/>
        <v>/100</v>
      </c>
      <c r="J15" s="122">
        <v>12</v>
      </c>
      <c r="K15" s="122">
        <f t="shared" si="3"/>
        <v>8.86325163644881</v>
      </c>
      <c r="M15" s="122">
        <v>11</v>
      </c>
      <c r="N15" s="122">
        <v>67</v>
      </c>
      <c r="O15" s="122">
        <f t="shared" si="4"/>
        <v>19.239066055492565</v>
      </c>
      <c r="P15" s="122">
        <v>11</v>
      </c>
      <c r="Q15" s="122">
        <v>74</v>
      </c>
      <c r="R15" s="122">
        <f t="shared" si="5"/>
        <v>19.459218452176295</v>
      </c>
      <c r="T15" s="150">
        <v>28</v>
      </c>
      <c r="U15" s="122">
        <f t="shared" si="1"/>
        <v>39</v>
      </c>
      <c r="V15" s="151">
        <f t="shared" si="6"/>
        <v>17.01704067169416</v>
      </c>
      <c r="W15" s="150">
        <v>28</v>
      </c>
      <c r="X15" s="122">
        <f t="shared" si="2"/>
        <v>39</v>
      </c>
      <c r="Y15" s="151">
        <f t="shared" si="7"/>
        <v>17.01704067169416</v>
      </c>
    </row>
    <row r="16" spans="2:25" ht="13.5">
      <c r="B16" s="122">
        <v>26</v>
      </c>
      <c r="C16" s="145">
        <v>312000</v>
      </c>
      <c r="D16" s="145">
        <v>264700</v>
      </c>
      <c r="F16" s="122" t="s">
        <v>579</v>
      </c>
      <c r="G16" s="146">
        <v>9</v>
      </c>
      <c r="H16" s="147" t="str">
        <f t="shared" si="0"/>
        <v>/100</v>
      </c>
      <c r="J16" s="122">
        <v>13</v>
      </c>
      <c r="K16" s="122">
        <f t="shared" si="3"/>
        <v>9.393572987094105</v>
      </c>
      <c r="M16" s="122">
        <v>12</v>
      </c>
      <c r="N16" s="122">
        <v>66</v>
      </c>
      <c r="O16" s="122">
        <f t="shared" si="4"/>
        <v>19.201019358267192</v>
      </c>
      <c r="P16" s="122">
        <v>12</v>
      </c>
      <c r="Q16" s="122">
        <v>73</v>
      </c>
      <c r="R16" s="122">
        <f t="shared" si="5"/>
        <v>19.43217937478511</v>
      </c>
      <c r="T16" s="150">
        <v>29</v>
      </c>
      <c r="U16" s="122">
        <f t="shared" si="1"/>
        <v>38</v>
      </c>
      <c r="V16" s="151">
        <f t="shared" si="6"/>
        <v>16.86789270527887</v>
      </c>
      <c r="W16" s="150">
        <v>29</v>
      </c>
      <c r="X16" s="122">
        <f t="shared" si="2"/>
        <v>38</v>
      </c>
      <c r="Y16" s="151">
        <f t="shared" si="7"/>
        <v>16.86789270527887</v>
      </c>
    </row>
    <row r="17" spans="2:25" ht="13.5">
      <c r="B17" s="122">
        <v>27</v>
      </c>
      <c r="C17" s="145">
        <v>325000</v>
      </c>
      <c r="D17" s="145">
        <v>273400</v>
      </c>
      <c r="F17" s="122" t="s">
        <v>580</v>
      </c>
      <c r="G17" s="146">
        <v>5</v>
      </c>
      <c r="H17" s="147" t="str">
        <f t="shared" si="0"/>
        <v>/100</v>
      </c>
      <c r="J17" s="122">
        <v>14</v>
      </c>
      <c r="K17" s="122">
        <f t="shared" si="3"/>
        <v>9.898640940089624</v>
      </c>
      <c r="M17" s="122">
        <v>13</v>
      </c>
      <c r="N17" s="122">
        <v>65</v>
      </c>
      <c r="O17" s="122">
        <f t="shared" si="4"/>
        <v>19.161070326180553</v>
      </c>
      <c r="P17" s="122">
        <v>13</v>
      </c>
      <c r="Q17" s="122">
        <v>72</v>
      </c>
      <c r="R17" s="122">
        <f t="shared" si="5"/>
        <v>19.40378834352437</v>
      </c>
      <c r="T17" s="150">
        <v>30</v>
      </c>
      <c r="U17" s="122">
        <f t="shared" si="1"/>
        <v>37</v>
      </c>
      <c r="V17" s="151">
        <f t="shared" si="6"/>
        <v>16.711287340542814</v>
      </c>
      <c r="W17" s="150">
        <v>30</v>
      </c>
      <c r="X17" s="122">
        <f t="shared" si="2"/>
        <v>37</v>
      </c>
      <c r="Y17" s="151">
        <f t="shared" si="7"/>
        <v>16.711287340542814</v>
      </c>
    </row>
    <row r="18" spans="2:25" ht="13.5">
      <c r="B18" s="122">
        <v>28</v>
      </c>
      <c r="C18" s="145">
        <v>337300</v>
      </c>
      <c r="D18" s="145">
        <v>278800</v>
      </c>
      <c r="J18" s="122">
        <v>15</v>
      </c>
      <c r="K18" s="122">
        <f t="shared" si="3"/>
        <v>10.379658038180594</v>
      </c>
      <c r="M18" s="122">
        <v>14</v>
      </c>
      <c r="N18" s="122">
        <v>64</v>
      </c>
      <c r="O18" s="122">
        <f t="shared" si="4"/>
        <v>19.119123842489582</v>
      </c>
      <c r="P18" s="122">
        <v>14</v>
      </c>
      <c r="Q18" s="122">
        <v>71</v>
      </c>
      <c r="R18" s="122">
        <f t="shared" si="5"/>
        <v>19.373977760700587</v>
      </c>
      <c r="T18" s="150">
        <v>31</v>
      </c>
      <c r="U18" s="122">
        <f t="shared" si="1"/>
        <v>36</v>
      </c>
      <c r="V18" s="151">
        <f t="shared" si="6"/>
        <v>16.546851707569957</v>
      </c>
      <c r="W18" s="150">
        <v>31</v>
      </c>
      <c r="X18" s="122">
        <f t="shared" si="2"/>
        <v>36</v>
      </c>
      <c r="Y18" s="151">
        <f t="shared" si="7"/>
        <v>16.546851707569957</v>
      </c>
    </row>
    <row r="19" spans="2:25" ht="13.5">
      <c r="B19" s="122">
        <v>29</v>
      </c>
      <c r="C19" s="145">
        <v>349600</v>
      </c>
      <c r="D19" s="145">
        <v>284100</v>
      </c>
      <c r="J19" s="122">
        <v>16</v>
      </c>
      <c r="K19" s="122">
        <f t="shared" si="3"/>
        <v>10.837769560171994</v>
      </c>
      <c r="M19" s="122">
        <v>15</v>
      </c>
      <c r="N19" s="122">
        <v>63</v>
      </c>
      <c r="O19" s="122">
        <f t="shared" si="4"/>
        <v>19.07508003461406</v>
      </c>
      <c r="P19" s="122">
        <v>15</v>
      </c>
      <c r="Q19" s="122">
        <v>70</v>
      </c>
      <c r="R19" s="122">
        <f t="shared" si="5"/>
        <v>19.342676648735615</v>
      </c>
      <c r="T19" s="150">
        <v>32</v>
      </c>
      <c r="U19" s="122">
        <f t="shared" si="1"/>
        <v>35</v>
      </c>
      <c r="V19" s="151">
        <f t="shared" si="6"/>
        <v>16.374194292948456</v>
      </c>
      <c r="W19" s="150">
        <v>32</v>
      </c>
      <c r="X19" s="122">
        <f t="shared" si="2"/>
        <v>35</v>
      </c>
      <c r="Y19" s="151">
        <f t="shared" si="7"/>
        <v>16.374194292948456</v>
      </c>
    </row>
    <row r="20" spans="2:25" ht="13.5">
      <c r="B20" s="122">
        <v>30</v>
      </c>
      <c r="C20" s="145">
        <v>361800</v>
      </c>
      <c r="D20" s="145">
        <v>289400</v>
      </c>
      <c r="J20" s="122">
        <v>17</v>
      </c>
      <c r="K20" s="122">
        <f t="shared" si="3"/>
        <v>11.274066247782851</v>
      </c>
      <c r="M20" s="122">
        <v>16</v>
      </c>
      <c r="N20" s="122">
        <v>62</v>
      </c>
      <c r="O20" s="122">
        <f t="shared" si="4"/>
        <v>19.028834036344765</v>
      </c>
      <c r="P20" s="122">
        <v>16</v>
      </c>
      <c r="Q20" s="122">
        <v>69</v>
      </c>
      <c r="R20" s="122">
        <f t="shared" si="5"/>
        <v>19.309810481172395</v>
      </c>
      <c r="T20" s="150">
        <v>33</v>
      </c>
      <c r="U20" s="122">
        <f t="shared" si="1"/>
        <v>34</v>
      </c>
      <c r="V20" s="151">
        <f t="shared" si="6"/>
        <v>16.192904007595878</v>
      </c>
      <c r="W20" s="150">
        <v>33</v>
      </c>
      <c r="X20" s="122">
        <f t="shared" si="2"/>
        <v>34</v>
      </c>
      <c r="Y20" s="151">
        <f t="shared" si="7"/>
        <v>16.192904007595878</v>
      </c>
    </row>
    <row r="21" spans="2:25" ht="13.5">
      <c r="B21" s="122">
        <v>31</v>
      </c>
      <c r="C21" s="145">
        <v>374100</v>
      </c>
      <c r="D21" s="145">
        <v>294700</v>
      </c>
      <c r="J21" s="122">
        <v>18</v>
      </c>
      <c r="K21" s="122">
        <f t="shared" si="3"/>
        <v>11.689586902650335</v>
      </c>
      <c r="M21" s="122">
        <v>17</v>
      </c>
      <c r="N21" s="122">
        <v>62</v>
      </c>
      <c r="O21" s="122">
        <f t="shared" si="4"/>
        <v>19.028834036344765</v>
      </c>
      <c r="P21" s="122">
        <v>17</v>
      </c>
      <c r="Q21" s="122">
        <v>68</v>
      </c>
      <c r="R21" s="122">
        <f t="shared" si="5"/>
        <v>19.275301005231015</v>
      </c>
      <c r="T21" s="150">
        <v>34</v>
      </c>
      <c r="U21" s="122">
        <f t="shared" si="1"/>
        <v>33</v>
      </c>
      <c r="V21" s="151">
        <f t="shared" si="6"/>
        <v>16.002549207975672</v>
      </c>
      <c r="W21" s="150">
        <v>34</v>
      </c>
      <c r="X21" s="122">
        <f t="shared" si="2"/>
        <v>33</v>
      </c>
      <c r="Y21" s="151">
        <f t="shared" si="7"/>
        <v>16.002549207975672</v>
      </c>
    </row>
    <row r="22" spans="2:25" ht="13.5">
      <c r="B22" s="122">
        <v>32</v>
      </c>
      <c r="C22" s="145">
        <v>386400</v>
      </c>
      <c r="D22" s="145">
        <v>300100</v>
      </c>
      <c r="J22" s="122">
        <v>19</v>
      </c>
      <c r="K22" s="122">
        <f t="shared" si="3"/>
        <v>12.085320859666986</v>
      </c>
      <c r="M22" s="122">
        <v>18</v>
      </c>
      <c r="N22" s="122">
        <v>61</v>
      </c>
      <c r="O22" s="122">
        <f t="shared" si="4"/>
        <v>18.980275738162003</v>
      </c>
      <c r="P22" s="122">
        <v>18</v>
      </c>
      <c r="Q22" s="122">
        <v>67</v>
      </c>
      <c r="R22" s="122">
        <f t="shared" si="5"/>
        <v>19.239066055492565</v>
      </c>
      <c r="T22" s="150">
        <v>35</v>
      </c>
      <c r="U22" s="122">
        <f t="shared" si="1"/>
        <v>32</v>
      </c>
      <c r="V22" s="151">
        <f t="shared" si="6"/>
        <v>15.802676668374456</v>
      </c>
      <c r="W22" s="150">
        <v>35</v>
      </c>
      <c r="X22" s="122">
        <f t="shared" si="2"/>
        <v>32</v>
      </c>
      <c r="Y22" s="151">
        <f t="shared" si="7"/>
        <v>15.802676668374456</v>
      </c>
    </row>
    <row r="23" spans="2:25" ht="13.5">
      <c r="B23" s="122">
        <v>33</v>
      </c>
      <c r="C23" s="145">
        <v>398000</v>
      </c>
      <c r="D23" s="145">
        <v>301900</v>
      </c>
      <c r="J23" s="122">
        <v>20</v>
      </c>
      <c r="K23" s="122">
        <f t="shared" si="3"/>
        <v>12.462210342539986</v>
      </c>
      <c r="M23" s="122">
        <v>19</v>
      </c>
      <c r="N23" s="122">
        <v>60</v>
      </c>
      <c r="O23" s="122">
        <f t="shared" si="4"/>
        <v>18.929289525070104</v>
      </c>
      <c r="P23" s="122">
        <v>19</v>
      </c>
      <c r="Q23" s="122">
        <v>66</v>
      </c>
      <c r="R23" s="122">
        <f t="shared" si="5"/>
        <v>19.201019358267192</v>
      </c>
      <c r="T23" s="150">
        <v>36</v>
      </c>
      <c r="U23" s="122">
        <f t="shared" si="1"/>
        <v>31</v>
      </c>
      <c r="V23" s="151">
        <f t="shared" si="6"/>
        <v>15.59281050179318</v>
      </c>
      <c r="W23" s="150">
        <v>36</v>
      </c>
      <c r="X23" s="122">
        <f t="shared" si="2"/>
        <v>31</v>
      </c>
      <c r="Y23" s="151">
        <f t="shared" si="7"/>
        <v>15.59281050179318</v>
      </c>
    </row>
    <row r="24" spans="2:25" ht="13.5">
      <c r="B24" s="122">
        <v>34</v>
      </c>
      <c r="C24" s="145">
        <v>409600</v>
      </c>
      <c r="D24" s="145">
        <v>303700</v>
      </c>
      <c r="J24" s="122">
        <v>21</v>
      </c>
      <c r="K24" s="122">
        <f t="shared" si="3"/>
        <v>12.82115270718094</v>
      </c>
      <c r="M24" s="122">
        <v>20</v>
      </c>
      <c r="N24" s="122">
        <v>59</v>
      </c>
      <c r="O24" s="122">
        <f t="shared" si="4"/>
        <v>18.87575400132361</v>
      </c>
      <c r="P24" s="122">
        <v>20</v>
      </c>
      <c r="Q24" s="122">
        <v>65</v>
      </c>
      <c r="R24" s="122">
        <f t="shared" si="5"/>
        <v>19.161070326180553</v>
      </c>
      <c r="T24" s="150">
        <v>37</v>
      </c>
      <c r="U24" s="122">
        <f t="shared" si="1"/>
        <v>30</v>
      </c>
      <c r="V24" s="151">
        <f t="shared" si="6"/>
        <v>15.372451026882839</v>
      </c>
      <c r="W24" s="150">
        <v>37</v>
      </c>
      <c r="X24" s="122">
        <f t="shared" si="2"/>
        <v>30</v>
      </c>
      <c r="Y24" s="151">
        <f t="shared" si="7"/>
        <v>15.372451026882839</v>
      </c>
    </row>
    <row r="25" spans="2:25" ht="13.5">
      <c r="B25" s="122">
        <v>35</v>
      </c>
      <c r="C25" s="145">
        <v>421300</v>
      </c>
      <c r="D25" s="145">
        <v>305500</v>
      </c>
      <c r="J25" s="122">
        <v>22</v>
      </c>
      <c r="K25" s="122">
        <f t="shared" si="3"/>
        <v>13.16300257826756</v>
      </c>
      <c r="M25" s="122">
        <v>21</v>
      </c>
      <c r="N25" s="122">
        <v>58</v>
      </c>
      <c r="O25" s="122">
        <f t="shared" si="4"/>
        <v>18.81954170138979</v>
      </c>
      <c r="P25" s="122">
        <v>21</v>
      </c>
      <c r="Q25" s="122">
        <v>64</v>
      </c>
      <c r="R25" s="122">
        <f t="shared" si="5"/>
        <v>19.119123842489582</v>
      </c>
      <c r="T25" s="150">
        <v>38</v>
      </c>
      <c r="U25" s="122">
        <f t="shared" si="1"/>
        <v>29</v>
      </c>
      <c r="V25" s="151">
        <f t="shared" si="6"/>
        <v>15.141073578226981</v>
      </c>
      <c r="W25" s="150">
        <v>38</v>
      </c>
      <c r="X25" s="122">
        <f t="shared" si="2"/>
        <v>29</v>
      </c>
      <c r="Y25" s="151">
        <f t="shared" si="7"/>
        <v>15.141073578226981</v>
      </c>
    </row>
    <row r="26" spans="2:25" ht="13.5">
      <c r="B26" s="122">
        <v>36</v>
      </c>
      <c r="C26" s="145">
        <v>432900</v>
      </c>
      <c r="D26" s="145">
        <v>307300</v>
      </c>
      <c r="J26" s="122">
        <v>23</v>
      </c>
      <c r="K26" s="122">
        <f t="shared" si="3"/>
        <v>13.488573884064344</v>
      </c>
      <c r="M26" s="122">
        <v>22</v>
      </c>
      <c r="N26" s="122">
        <v>57</v>
      </c>
      <c r="O26" s="122">
        <f t="shared" si="4"/>
        <v>18.760518786459283</v>
      </c>
      <c r="P26" s="122">
        <v>22</v>
      </c>
      <c r="Q26" s="122">
        <v>63</v>
      </c>
      <c r="R26" s="122">
        <f t="shared" si="5"/>
        <v>19.07508003461406</v>
      </c>
      <c r="T26" s="150">
        <v>39</v>
      </c>
      <c r="U26" s="122">
        <f t="shared" si="1"/>
        <v>28</v>
      </c>
      <c r="V26" s="151">
        <f t="shared" si="6"/>
        <v>14.89812725713833</v>
      </c>
      <c r="W26" s="150">
        <v>39</v>
      </c>
      <c r="X26" s="122">
        <f t="shared" si="2"/>
        <v>28</v>
      </c>
      <c r="Y26" s="151">
        <f t="shared" si="7"/>
        <v>14.89812725713833</v>
      </c>
    </row>
    <row r="27" spans="2:25" ht="13.5">
      <c r="B27" s="122">
        <v>37</v>
      </c>
      <c r="C27" s="145">
        <v>444500</v>
      </c>
      <c r="D27" s="145">
        <v>309100</v>
      </c>
      <c r="J27" s="122">
        <v>24</v>
      </c>
      <c r="K27" s="122">
        <f t="shared" si="3"/>
        <v>13.798641794346995</v>
      </c>
      <c r="M27" s="122">
        <v>23</v>
      </c>
      <c r="N27" s="122">
        <v>56</v>
      </c>
      <c r="O27" s="122">
        <f t="shared" si="4"/>
        <v>18.69854472578225</v>
      </c>
      <c r="P27" s="122">
        <v>23</v>
      </c>
      <c r="Q27" s="122">
        <v>62</v>
      </c>
      <c r="R27" s="122">
        <f t="shared" si="5"/>
        <v>19.028834036344765</v>
      </c>
      <c r="T27" s="150">
        <v>40</v>
      </c>
      <c r="U27" s="122">
        <f t="shared" si="1"/>
        <v>27</v>
      </c>
      <c r="V27" s="151">
        <f t="shared" si="6"/>
        <v>14.643033619995247</v>
      </c>
      <c r="W27" s="150">
        <v>40</v>
      </c>
      <c r="X27" s="122">
        <f t="shared" si="2"/>
        <v>27</v>
      </c>
      <c r="Y27" s="151">
        <f t="shared" si="7"/>
        <v>14.643033619995247</v>
      </c>
    </row>
    <row r="28" spans="2:25" ht="13.5">
      <c r="B28" s="122">
        <v>38</v>
      </c>
      <c r="C28" s="145">
        <v>450500</v>
      </c>
      <c r="D28" s="145">
        <v>307900</v>
      </c>
      <c r="J28" s="122">
        <v>25</v>
      </c>
      <c r="K28" s="122">
        <f t="shared" si="3"/>
        <v>14.093944566044758</v>
      </c>
      <c r="M28" s="122">
        <v>24</v>
      </c>
      <c r="N28" s="122">
        <v>55</v>
      </c>
      <c r="O28" s="122">
        <f t="shared" si="4"/>
        <v>18.63347196207136</v>
      </c>
      <c r="P28" s="122">
        <v>24</v>
      </c>
      <c r="Q28" s="122">
        <v>62</v>
      </c>
      <c r="R28" s="122">
        <f t="shared" si="5"/>
        <v>19.028834036344765</v>
      </c>
      <c r="T28" s="150">
        <v>41</v>
      </c>
      <c r="U28" s="122">
        <f t="shared" si="1"/>
        <v>26</v>
      </c>
      <c r="V28" s="151">
        <f t="shared" si="6"/>
        <v>14.375185300995009</v>
      </c>
      <c r="W28" s="150">
        <v>41</v>
      </c>
      <c r="X28" s="122">
        <f t="shared" si="2"/>
        <v>26</v>
      </c>
      <c r="Y28" s="151">
        <f t="shared" si="7"/>
        <v>14.375185300995009</v>
      </c>
    </row>
    <row r="29" spans="2:25" ht="13.5">
      <c r="B29" s="122">
        <v>39</v>
      </c>
      <c r="C29" s="145">
        <v>456600</v>
      </c>
      <c r="D29" s="145">
        <v>306800</v>
      </c>
      <c r="J29" s="122">
        <v>26</v>
      </c>
      <c r="K29" s="122">
        <f t="shared" si="3"/>
        <v>14.375185300995009</v>
      </c>
      <c r="M29" s="122">
        <v>25</v>
      </c>
      <c r="N29" s="122">
        <v>54</v>
      </c>
      <c r="O29" s="122">
        <f t="shared" si="4"/>
        <v>18.56514556017493</v>
      </c>
      <c r="P29" s="122">
        <v>25</v>
      </c>
      <c r="Q29" s="122">
        <v>61</v>
      </c>
      <c r="R29" s="122">
        <f t="shared" si="5"/>
        <v>18.980275738162003</v>
      </c>
      <c r="T29" s="150">
        <v>42</v>
      </c>
      <c r="U29" s="122">
        <f t="shared" si="1"/>
        <v>25</v>
      </c>
      <c r="V29" s="151">
        <f t="shared" si="6"/>
        <v>14.093944566044758</v>
      </c>
      <c r="W29" s="150">
        <v>42</v>
      </c>
      <c r="X29" s="122">
        <f t="shared" si="2"/>
        <v>25</v>
      </c>
      <c r="Y29" s="151">
        <f t="shared" si="7"/>
        <v>14.093944566044758</v>
      </c>
    </row>
    <row r="30" spans="2:25" ht="13.5">
      <c r="B30" s="122">
        <v>40</v>
      </c>
      <c r="C30" s="145">
        <v>462600</v>
      </c>
      <c r="D30" s="145">
        <v>305600</v>
      </c>
      <c r="J30" s="122">
        <v>27</v>
      </c>
      <c r="K30" s="122">
        <f t="shared" si="3"/>
        <v>14.643033619995247</v>
      </c>
      <c r="M30" s="122">
        <v>26</v>
      </c>
      <c r="N30" s="122">
        <v>53</v>
      </c>
      <c r="O30" s="122">
        <f t="shared" si="4"/>
        <v>18.493402838183677</v>
      </c>
      <c r="P30" s="122">
        <v>26</v>
      </c>
      <c r="Q30" s="122">
        <v>60</v>
      </c>
      <c r="R30" s="122">
        <f t="shared" si="5"/>
        <v>18.929289525070104</v>
      </c>
      <c r="T30" s="150">
        <v>43</v>
      </c>
      <c r="U30" s="122">
        <f t="shared" si="1"/>
        <v>24</v>
      </c>
      <c r="V30" s="151">
        <f t="shared" si="6"/>
        <v>13.798641794346995</v>
      </c>
      <c r="W30" s="150">
        <v>43</v>
      </c>
      <c r="X30" s="122">
        <f t="shared" si="2"/>
        <v>24</v>
      </c>
      <c r="Y30" s="151">
        <f t="shared" si="7"/>
        <v>13.798641794346995</v>
      </c>
    </row>
    <row r="31" spans="2:25" ht="13.5">
      <c r="B31" s="122">
        <v>41</v>
      </c>
      <c r="C31" s="145">
        <v>468600</v>
      </c>
      <c r="D31" s="145">
        <v>304500</v>
      </c>
      <c r="J31" s="122">
        <v>28</v>
      </c>
      <c r="K31" s="122">
        <f t="shared" si="3"/>
        <v>14.89812725713833</v>
      </c>
      <c r="M31" s="122">
        <v>27</v>
      </c>
      <c r="N31" s="122">
        <v>52</v>
      </c>
      <c r="O31" s="122">
        <f t="shared" si="4"/>
        <v>18.418072980092862</v>
      </c>
      <c r="P31" s="122">
        <v>27</v>
      </c>
      <c r="Q31" s="122">
        <v>59</v>
      </c>
      <c r="R31" s="122">
        <f t="shared" si="5"/>
        <v>18.87575400132361</v>
      </c>
      <c r="T31" s="150">
        <v>44</v>
      </c>
      <c r="U31" s="122">
        <f t="shared" si="1"/>
        <v>23</v>
      </c>
      <c r="V31" s="151">
        <f t="shared" si="6"/>
        <v>13.488573884064344</v>
      </c>
      <c r="W31" s="150">
        <v>44</v>
      </c>
      <c r="X31" s="122">
        <f t="shared" si="2"/>
        <v>23</v>
      </c>
      <c r="Y31" s="151">
        <f t="shared" si="7"/>
        <v>13.488573884064344</v>
      </c>
    </row>
    <row r="32" spans="2:25" ht="13.5">
      <c r="B32" s="122">
        <v>42</v>
      </c>
      <c r="C32" s="145">
        <v>474700</v>
      </c>
      <c r="D32" s="145">
        <v>303300</v>
      </c>
      <c r="J32" s="122">
        <v>29</v>
      </c>
      <c r="K32" s="122">
        <f t="shared" si="3"/>
        <v>15.141073578226981</v>
      </c>
      <c r="M32" s="122">
        <v>28</v>
      </c>
      <c r="N32" s="122">
        <v>51</v>
      </c>
      <c r="O32" s="122">
        <f t="shared" si="4"/>
        <v>18.338976629097505</v>
      </c>
      <c r="P32" s="122">
        <v>28</v>
      </c>
      <c r="Q32" s="122">
        <v>58</v>
      </c>
      <c r="R32" s="122">
        <f t="shared" si="5"/>
        <v>18.81954170138979</v>
      </c>
      <c r="T32" s="150">
        <v>45</v>
      </c>
      <c r="U32" s="122">
        <f t="shared" si="1"/>
        <v>22</v>
      </c>
      <c r="V32" s="151">
        <f t="shared" si="6"/>
        <v>13.16300257826756</v>
      </c>
      <c r="W32" s="150">
        <v>45</v>
      </c>
      <c r="X32" s="122">
        <f t="shared" si="2"/>
        <v>22</v>
      </c>
      <c r="Y32" s="151">
        <f t="shared" si="7"/>
        <v>13.16300257826756</v>
      </c>
    </row>
    <row r="33" spans="2:25" ht="13.5">
      <c r="B33" s="122">
        <v>43</v>
      </c>
      <c r="C33" s="145">
        <v>478300</v>
      </c>
      <c r="D33" s="145">
        <v>301000</v>
      </c>
      <c r="J33" s="122">
        <v>30</v>
      </c>
      <c r="K33" s="122">
        <f t="shared" si="3"/>
        <v>15.372451026882839</v>
      </c>
      <c r="M33" s="122">
        <v>29</v>
      </c>
      <c r="N33" s="122">
        <v>50</v>
      </c>
      <c r="O33" s="122">
        <f t="shared" si="4"/>
        <v>18.25592546055238</v>
      </c>
      <c r="P33" s="122">
        <v>29</v>
      </c>
      <c r="Q33" s="122">
        <v>57</v>
      </c>
      <c r="R33" s="122">
        <f t="shared" si="5"/>
        <v>18.760518786459283</v>
      </c>
      <c r="T33" s="150">
        <v>46</v>
      </c>
      <c r="U33" s="122">
        <f t="shared" si="1"/>
        <v>21</v>
      </c>
      <c r="V33" s="151">
        <f t="shared" si="6"/>
        <v>12.82115270718094</v>
      </c>
      <c r="W33" s="150">
        <v>46</v>
      </c>
      <c r="X33" s="122">
        <f t="shared" si="2"/>
        <v>21</v>
      </c>
      <c r="Y33" s="151">
        <f t="shared" si="7"/>
        <v>12.82115270718094</v>
      </c>
    </row>
    <row r="34" spans="2:25" ht="13.5">
      <c r="B34" s="122">
        <v>44</v>
      </c>
      <c r="C34" s="122">
        <v>482000</v>
      </c>
      <c r="D34" s="122">
        <v>298800</v>
      </c>
      <c r="J34" s="122">
        <v>31</v>
      </c>
      <c r="K34" s="122">
        <f t="shared" si="3"/>
        <v>15.59281050179318</v>
      </c>
      <c r="M34" s="122">
        <v>30</v>
      </c>
      <c r="N34" s="122">
        <v>49</v>
      </c>
      <c r="O34" s="122">
        <f t="shared" si="4"/>
        <v>18.16872173358</v>
      </c>
      <c r="P34" s="122">
        <v>30</v>
      </c>
      <c r="Q34" s="122">
        <v>56</v>
      </c>
      <c r="R34" s="122">
        <f t="shared" si="5"/>
        <v>18.69854472578225</v>
      </c>
      <c r="T34" s="150">
        <v>47</v>
      </c>
      <c r="U34" s="122">
        <f t="shared" si="1"/>
        <v>20</v>
      </c>
      <c r="V34" s="151">
        <f t="shared" si="6"/>
        <v>12.462210342539986</v>
      </c>
      <c r="W34" s="150">
        <v>47</v>
      </c>
      <c r="X34" s="122">
        <f t="shared" si="2"/>
        <v>20</v>
      </c>
      <c r="Y34" s="151">
        <f t="shared" si="7"/>
        <v>12.462210342539986</v>
      </c>
    </row>
    <row r="35" spans="2:25" ht="13.5">
      <c r="B35" s="122">
        <v>45</v>
      </c>
      <c r="C35" s="122">
        <v>485600</v>
      </c>
      <c r="D35" s="122">
        <v>296500</v>
      </c>
      <c r="J35" s="122">
        <v>32</v>
      </c>
      <c r="K35" s="122">
        <f t="shared" si="3"/>
        <v>15.802676668374456</v>
      </c>
      <c r="M35" s="122">
        <v>31</v>
      </c>
      <c r="N35" s="122">
        <v>48</v>
      </c>
      <c r="O35" s="122">
        <f t="shared" si="4"/>
        <v>18.077157820259</v>
      </c>
      <c r="P35" s="122">
        <v>31</v>
      </c>
      <c r="Q35" s="122">
        <v>55</v>
      </c>
      <c r="R35" s="122">
        <f t="shared" si="5"/>
        <v>18.63347196207136</v>
      </c>
      <c r="T35" s="150">
        <v>48</v>
      </c>
      <c r="U35" s="122">
        <f t="shared" si="1"/>
        <v>19</v>
      </c>
      <c r="V35" s="151">
        <f t="shared" si="6"/>
        <v>12.085320859666986</v>
      </c>
      <c r="W35" s="150">
        <v>48</v>
      </c>
      <c r="X35" s="122">
        <f t="shared" si="2"/>
        <v>19</v>
      </c>
      <c r="Y35" s="151">
        <f t="shared" si="7"/>
        <v>12.085320859666986</v>
      </c>
    </row>
    <row r="36" spans="2:25" ht="13.5">
      <c r="B36" s="122">
        <v>46</v>
      </c>
      <c r="C36" s="122">
        <v>489300</v>
      </c>
      <c r="D36" s="122">
        <v>294300</v>
      </c>
      <c r="J36" s="122">
        <v>33</v>
      </c>
      <c r="K36" s="122">
        <f t="shared" si="3"/>
        <v>16.002549207975672</v>
      </c>
      <c r="M36" s="122">
        <v>32</v>
      </c>
      <c r="N36" s="122">
        <v>47</v>
      </c>
      <c r="O36" s="122">
        <f t="shared" si="4"/>
        <v>17.98101571127195</v>
      </c>
      <c r="P36" s="122">
        <v>32</v>
      </c>
      <c r="Q36" s="122">
        <v>54</v>
      </c>
      <c r="R36" s="122">
        <f t="shared" si="5"/>
        <v>18.56514556017493</v>
      </c>
      <c r="T36" s="150">
        <v>49</v>
      </c>
      <c r="U36" s="122">
        <f t="shared" si="1"/>
        <v>18</v>
      </c>
      <c r="V36" s="151">
        <f t="shared" si="6"/>
        <v>11.689586902650335</v>
      </c>
      <c r="W36" s="150">
        <v>49</v>
      </c>
      <c r="X36" s="122">
        <f t="shared" si="2"/>
        <v>19</v>
      </c>
      <c r="Y36" s="151">
        <f t="shared" si="7"/>
        <v>12.085320859666986</v>
      </c>
    </row>
    <row r="37" spans="2:25" ht="13.5">
      <c r="B37" s="122">
        <v>47</v>
      </c>
      <c r="C37" s="122">
        <v>492900</v>
      </c>
      <c r="D37" s="122">
        <v>292000</v>
      </c>
      <c r="J37" s="122">
        <v>34</v>
      </c>
      <c r="K37" s="122">
        <f t="shared" si="3"/>
        <v>16.192904007595878</v>
      </c>
      <c r="M37" s="122">
        <v>33</v>
      </c>
      <c r="N37" s="122">
        <v>46</v>
      </c>
      <c r="O37" s="122">
        <f t="shared" si="4"/>
        <v>17.88006649683555</v>
      </c>
      <c r="P37" s="122">
        <v>33</v>
      </c>
      <c r="Q37" s="122">
        <v>53</v>
      </c>
      <c r="R37" s="122">
        <f t="shared" si="5"/>
        <v>18.493402838183677</v>
      </c>
      <c r="T37" s="150">
        <v>50</v>
      </c>
      <c r="U37" s="122">
        <f t="shared" si="1"/>
        <v>17</v>
      </c>
      <c r="V37" s="151">
        <f t="shared" si="6"/>
        <v>11.274066247782851</v>
      </c>
      <c r="W37" s="150">
        <v>50</v>
      </c>
      <c r="X37" s="122">
        <f t="shared" si="2"/>
        <v>18</v>
      </c>
      <c r="Y37" s="151">
        <f t="shared" si="7"/>
        <v>11.689586902650335</v>
      </c>
    </row>
    <row r="38" spans="2:25" ht="13.5">
      <c r="B38" s="122">
        <v>48</v>
      </c>
      <c r="C38" s="122">
        <v>495500</v>
      </c>
      <c r="D38" s="122">
        <v>291800</v>
      </c>
      <c r="J38" s="122">
        <v>35</v>
      </c>
      <c r="K38" s="122">
        <f t="shared" si="3"/>
        <v>16.374194292948456</v>
      </c>
      <c r="M38" s="122">
        <v>34</v>
      </c>
      <c r="N38" s="122">
        <v>45</v>
      </c>
      <c r="O38" s="122">
        <f t="shared" si="4"/>
        <v>17.774069821677326</v>
      </c>
      <c r="P38" s="122">
        <v>34</v>
      </c>
      <c r="Q38" s="122">
        <v>52</v>
      </c>
      <c r="R38" s="122">
        <f t="shared" si="5"/>
        <v>18.418072980092862</v>
      </c>
      <c r="T38" s="150">
        <v>51</v>
      </c>
      <c r="U38" s="122">
        <f t="shared" si="1"/>
        <v>16</v>
      </c>
      <c r="V38" s="151">
        <f t="shared" si="6"/>
        <v>10.837769560171994</v>
      </c>
      <c r="W38" s="150">
        <v>51</v>
      </c>
      <c r="X38" s="122">
        <f t="shared" si="2"/>
        <v>18</v>
      </c>
      <c r="Y38" s="151">
        <f t="shared" si="7"/>
        <v>11.689586902650335</v>
      </c>
    </row>
    <row r="39" spans="2:25" ht="13.5">
      <c r="B39" s="122">
        <v>49</v>
      </c>
      <c r="C39" s="122">
        <v>498100</v>
      </c>
      <c r="D39" s="122">
        <v>291700</v>
      </c>
      <c r="J39" s="122">
        <v>36</v>
      </c>
      <c r="K39" s="122">
        <f t="shared" si="3"/>
        <v>16.546851707569957</v>
      </c>
      <c r="M39" s="122">
        <v>35</v>
      </c>
      <c r="N39" s="122">
        <v>44</v>
      </c>
      <c r="O39" s="122">
        <f t="shared" si="4"/>
        <v>17.662773312761193</v>
      </c>
      <c r="P39" s="122">
        <v>35</v>
      </c>
      <c r="Q39" s="122">
        <v>51</v>
      </c>
      <c r="R39" s="122">
        <f t="shared" si="5"/>
        <v>18.338976629097505</v>
      </c>
      <c r="T39" s="150">
        <v>52</v>
      </c>
      <c r="U39" s="122">
        <f t="shared" si="1"/>
        <v>15</v>
      </c>
      <c r="V39" s="151">
        <f t="shared" si="6"/>
        <v>10.379658038180594</v>
      </c>
      <c r="W39" s="150">
        <v>52</v>
      </c>
      <c r="X39" s="122">
        <f t="shared" si="2"/>
        <v>17</v>
      </c>
      <c r="Y39" s="151">
        <f t="shared" si="7"/>
        <v>11.274066247782851</v>
      </c>
    </row>
    <row r="40" spans="2:25" ht="13.5">
      <c r="B40" s="122">
        <v>50</v>
      </c>
      <c r="C40" s="122">
        <v>500700</v>
      </c>
      <c r="D40" s="122">
        <v>291600</v>
      </c>
      <c r="J40" s="122">
        <v>37</v>
      </c>
      <c r="K40" s="122">
        <f t="shared" si="3"/>
        <v>16.711287340542814</v>
      </c>
      <c r="M40" s="122">
        <v>36</v>
      </c>
      <c r="N40" s="122">
        <v>43</v>
      </c>
      <c r="O40" s="122">
        <f t="shared" si="4"/>
        <v>17.545911978399253</v>
      </c>
      <c r="P40" s="122">
        <v>36</v>
      </c>
      <c r="Q40" s="122">
        <v>50</v>
      </c>
      <c r="R40" s="122">
        <f t="shared" si="5"/>
        <v>18.25592546055238</v>
      </c>
      <c r="T40" s="150">
        <v>53</v>
      </c>
      <c r="U40" s="122">
        <f t="shared" si="1"/>
        <v>14</v>
      </c>
      <c r="V40" s="151">
        <f t="shared" si="6"/>
        <v>9.898640940089624</v>
      </c>
      <c r="W40" s="150">
        <v>53</v>
      </c>
      <c r="X40" s="122">
        <f t="shared" si="2"/>
        <v>17</v>
      </c>
      <c r="Y40" s="151">
        <f t="shared" si="7"/>
        <v>11.274066247782851</v>
      </c>
    </row>
    <row r="41" spans="2:25" ht="13.5">
      <c r="B41" s="122">
        <v>51</v>
      </c>
      <c r="C41" s="122">
        <v>503300</v>
      </c>
      <c r="D41" s="122">
        <v>291400</v>
      </c>
      <c r="J41" s="122">
        <v>38</v>
      </c>
      <c r="K41" s="122">
        <f t="shared" si="3"/>
        <v>16.86789270527887</v>
      </c>
      <c r="M41" s="122">
        <v>37</v>
      </c>
      <c r="N41" s="122">
        <v>42</v>
      </c>
      <c r="O41" s="122">
        <f t="shared" si="4"/>
        <v>17.423207577319218</v>
      </c>
      <c r="P41" s="122">
        <v>37</v>
      </c>
      <c r="Q41" s="122">
        <v>49</v>
      </c>
      <c r="R41" s="122">
        <f t="shared" si="5"/>
        <v>18.16872173358</v>
      </c>
      <c r="T41" s="150">
        <v>54</v>
      </c>
      <c r="U41" s="122">
        <f t="shared" si="1"/>
        <v>13</v>
      </c>
      <c r="V41" s="151">
        <f t="shared" si="6"/>
        <v>9.393572987094105</v>
      </c>
      <c r="W41" s="150">
        <v>54</v>
      </c>
      <c r="X41" s="122">
        <f t="shared" si="2"/>
        <v>17</v>
      </c>
      <c r="Y41" s="151">
        <f t="shared" si="7"/>
        <v>11.274066247782851</v>
      </c>
    </row>
    <row r="42" spans="2:25" ht="13.5">
      <c r="B42" s="122">
        <v>52</v>
      </c>
      <c r="C42" s="122">
        <v>505800</v>
      </c>
      <c r="D42" s="122">
        <v>291300</v>
      </c>
      <c r="J42" s="122">
        <v>39</v>
      </c>
      <c r="K42" s="122">
        <f t="shared" si="3"/>
        <v>17.01704067169416</v>
      </c>
      <c r="M42" s="122">
        <v>38</v>
      </c>
      <c r="N42" s="122">
        <v>41</v>
      </c>
      <c r="O42" s="122">
        <f t="shared" si="4"/>
        <v>17.29436795618518</v>
      </c>
      <c r="P42" s="122">
        <v>38</v>
      </c>
      <c r="Q42" s="122">
        <v>48</v>
      </c>
      <c r="R42" s="122">
        <f t="shared" si="5"/>
        <v>18.077157820259</v>
      </c>
      <c r="T42" s="150">
        <v>55</v>
      </c>
      <c r="U42" s="122">
        <f t="shared" si="1"/>
        <v>13</v>
      </c>
      <c r="V42" s="151">
        <f t="shared" si="6"/>
        <v>9.393572987094105</v>
      </c>
      <c r="W42" s="150">
        <v>55</v>
      </c>
      <c r="X42" s="122">
        <f t="shared" si="2"/>
        <v>16</v>
      </c>
      <c r="Y42" s="151">
        <f t="shared" si="7"/>
        <v>10.837769560171994</v>
      </c>
    </row>
    <row r="43" spans="2:25" ht="13.5">
      <c r="B43" s="122">
        <v>53</v>
      </c>
      <c r="C43" s="122">
        <v>500700</v>
      </c>
      <c r="D43" s="122">
        <v>288500</v>
      </c>
      <c r="J43" s="122">
        <v>40</v>
      </c>
      <c r="K43" s="122">
        <f t="shared" si="3"/>
        <v>17.15908635399444</v>
      </c>
      <c r="M43" s="122">
        <v>39</v>
      </c>
      <c r="N43" s="122">
        <v>40</v>
      </c>
      <c r="O43" s="122">
        <f t="shared" si="4"/>
        <v>17.15908635399444</v>
      </c>
      <c r="P43" s="122">
        <v>39</v>
      </c>
      <c r="Q43" s="122">
        <v>47</v>
      </c>
      <c r="R43" s="122">
        <f t="shared" si="5"/>
        <v>17.98101571127195</v>
      </c>
      <c r="T43" s="150">
        <v>56</v>
      </c>
      <c r="U43" s="122">
        <f t="shared" si="1"/>
        <v>13</v>
      </c>
      <c r="V43" s="151">
        <f t="shared" si="6"/>
        <v>9.393572987094105</v>
      </c>
      <c r="W43" s="150">
        <v>56</v>
      </c>
      <c r="X43" s="122">
        <f t="shared" si="2"/>
        <v>16</v>
      </c>
      <c r="Y43" s="151">
        <f t="shared" si="7"/>
        <v>10.837769560171994</v>
      </c>
    </row>
    <row r="44" spans="2:25" ht="13.5">
      <c r="B44" s="122">
        <v>54</v>
      </c>
      <c r="C44" s="122">
        <v>495500</v>
      </c>
      <c r="D44" s="122">
        <v>285600</v>
      </c>
      <c r="J44" s="122">
        <v>41</v>
      </c>
      <c r="K44" s="122">
        <f t="shared" si="3"/>
        <v>17.29436795618518</v>
      </c>
      <c r="M44" s="122">
        <v>40</v>
      </c>
      <c r="N44" s="122">
        <v>39</v>
      </c>
      <c r="O44" s="122">
        <f t="shared" si="4"/>
        <v>17.01704067169416</v>
      </c>
      <c r="P44" s="122">
        <v>40</v>
      </c>
      <c r="Q44" s="122">
        <v>46</v>
      </c>
      <c r="R44" s="122">
        <f t="shared" si="5"/>
        <v>17.88006649683555</v>
      </c>
      <c r="T44" s="150">
        <v>57</v>
      </c>
      <c r="U44" s="122">
        <f t="shared" si="1"/>
        <v>12</v>
      </c>
      <c r="V44" s="151">
        <f t="shared" si="6"/>
        <v>8.86325163644881</v>
      </c>
      <c r="W44" s="150">
        <v>57</v>
      </c>
      <c r="X44" s="122">
        <f t="shared" si="2"/>
        <v>15</v>
      </c>
      <c r="Y44" s="151">
        <f t="shared" si="7"/>
        <v>10.379658038180594</v>
      </c>
    </row>
    <row r="45" spans="2:25" ht="13.5">
      <c r="B45" s="122">
        <v>55</v>
      </c>
      <c r="C45" s="122">
        <v>490300</v>
      </c>
      <c r="D45" s="122">
        <v>282800</v>
      </c>
      <c r="J45" s="122">
        <v>42</v>
      </c>
      <c r="K45" s="122">
        <f t="shared" si="3"/>
        <v>17.423207577319218</v>
      </c>
      <c r="M45" s="122">
        <v>41</v>
      </c>
      <c r="N45" s="122">
        <v>38</v>
      </c>
      <c r="O45" s="122">
        <f t="shared" si="4"/>
        <v>16.86789270527887</v>
      </c>
      <c r="P45" s="122">
        <v>41</v>
      </c>
      <c r="Q45" s="122">
        <v>45</v>
      </c>
      <c r="R45" s="122">
        <f t="shared" si="5"/>
        <v>17.774069821677326</v>
      </c>
      <c r="T45" s="150">
        <v>58</v>
      </c>
      <c r="U45" s="122">
        <f t="shared" si="1"/>
        <v>12</v>
      </c>
      <c r="V45" s="151">
        <f t="shared" si="6"/>
        <v>8.86325163644881</v>
      </c>
      <c r="W45" s="150">
        <v>58</v>
      </c>
      <c r="X45" s="122">
        <f t="shared" si="2"/>
        <v>15</v>
      </c>
      <c r="Y45" s="151">
        <f t="shared" si="7"/>
        <v>10.379658038180594</v>
      </c>
    </row>
    <row r="46" spans="2:25" ht="13.5">
      <c r="B46" s="122">
        <v>56</v>
      </c>
      <c r="C46" s="122">
        <v>485200</v>
      </c>
      <c r="D46" s="122">
        <v>280000</v>
      </c>
      <c r="J46" s="122">
        <v>43</v>
      </c>
      <c r="K46" s="122">
        <f t="shared" si="3"/>
        <v>17.545911978399253</v>
      </c>
      <c r="M46" s="122">
        <v>42</v>
      </c>
      <c r="N46" s="122">
        <v>37</v>
      </c>
      <c r="O46" s="122">
        <f t="shared" si="4"/>
        <v>16.711287340542814</v>
      </c>
      <c r="P46" s="122">
        <v>42</v>
      </c>
      <c r="Q46" s="122">
        <v>44</v>
      </c>
      <c r="R46" s="122">
        <f t="shared" si="5"/>
        <v>17.662773312761193</v>
      </c>
      <c r="T46" s="150">
        <v>59</v>
      </c>
      <c r="U46" s="122">
        <f t="shared" si="1"/>
        <v>11</v>
      </c>
      <c r="V46" s="151">
        <f t="shared" si="6"/>
        <v>8.30641421827125</v>
      </c>
      <c r="W46" s="150">
        <v>59</v>
      </c>
      <c r="X46" s="122">
        <f t="shared" si="2"/>
        <v>14</v>
      </c>
      <c r="Y46" s="151">
        <f t="shared" si="7"/>
        <v>9.898640940089624</v>
      </c>
    </row>
    <row r="47" spans="2:25" ht="13.5">
      <c r="B47" s="122">
        <v>57</v>
      </c>
      <c r="C47" s="122">
        <v>480000</v>
      </c>
      <c r="D47" s="122">
        <v>277200</v>
      </c>
      <c r="J47" s="122">
        <v>44</v>
      </c>
      <c r="K47" s="122">
        <f t="shared" si="3"/>
        <v>17.662773312761193</v>
      </c>
      <c r="M47" s="122">
        <v>43</v>
      </c>
      <c r="N47" s="122">
        <v>37</v>
      </c>
      <c r="O47" s="122">
        <f t="shared" si="4"/>
        <v>16.711287340542814</v>
      </c>
      <c r="P47" s="122">
        <v>43</v>
      </c>
      <c r="Q47" s="122">
        <v>43</v>
      </c>
      <c r="R47" s="122">
        <f t="shared" si="5"/>
        <v>17.545911978399253</v>
      </c>
      <c r="T47" s="150">
        <v>60</v>
      </c>
      <c r="U47" s="122">
        <f t="shared" si="1"/>
        <v>11</v>
      </c>
      <c r="V47" s="151">
        <f t="shared" si="6"/>
        <v>8.30641421827125</v>
      </c>
      <c r="W47" s="150">
        <v>60</v>
      </c>
      <c r="X47" s="122">
        <f t="shared" si="2"/>
        <v>14</v>
      </c>
      <c r="Y47" s="151">
        <f t="shared" si="7"/>
        <v>9.898640940089624</v>
      </c>
    </row>
    <row r="48" spans="2:25" ht="13.5">
      <c r="B48" s="122">
        <v>58</v>
      </c>
      <c r="C48" s="122">
        <v>455400</v>
      </c>
      <c r="D48" s="122">
        <v>269000</v>
      </c>
      <c r="J48" s="122">
        <v>45</v>
      </c>
      <c r="K48" s="122">
        <f t="shared" si="3"/>
        <v>17.774069821677326</v>
      </c>
      <c r="M48" s="122">
        <v>44</v>
      </c>
      <c r="N48" s="122">
        <v>36</v>
      </c>
      <c r="O48" s="122">
        <f t="shared" si="4"/>
        <v>16.546851707569957</v>
      </c>
      <c r="P48" s="122">
        <v>44</v>
      </c>
      <c r="Q48" s="122">
        <v>42</v>
      </c>
      <c r="R48" s="122">
        <f t="shared" si="5"/>
        <v>17.423207577319218</v>
      </c>
      <c r="T48" s="150">
        <v>61</v>
      </c>
      <c r="U48" s="122">
        <f t="shared" si="1"/>
        <v>11</v>
      </c>
      <c r="V48" s="151">
        <f t="shared" si="6"/>
        <v>8.30641421827125</v>
      </c>
      <c r="W48" s="150">
        <v>61</v>
      </c>
      <c r="X48" s="122">
        <f t="shared" si="2"/>
        <v>13</v>
      </c>
      <c r="Y48" s="151">
        <f t="shared" si="7"/>
        <v>9.393572987094105</v>
      </c>
    </row>
    <row r="49" spans="2:25" ht="13.5">
      <c r="B49" s="122">
        <v>59</v>
      </c>
      <c r="C49" s="122">
        <v>430900</v>
      </c>
      <c r="D49" s="122">
        <v>260900</v>
      </c>
      <c r="J49" s="122">
        <v>46</v>
      </c>
      <c r="K49" s="122">
        <f t="shared" si="3"/>
        <v>17.88006649683555</v>
      </c>
      <c r="M49" s="122">
        <v>45</v>
      </c>
      <c r="N49" s="122">
        <v>35</v>
      </c>
      <c r="O49" s="122">
        <f t="shared" si="4"/>
        <v>16.374194292948456</v>
      </c>
      <c r="P49" s="122">
        <v>45</v>
      </c>
      <c r="Q49" s="122">
        <v>41</v>
      </c>
      <c r="R49" s="122">
        <f t="shared" si="5"/>
        <v>17.29436795618518</v>
      </c>
      <c r="T49" s="150">
        <v>62</v>
      </c>
      <c r="U49" s="122">
        <f t="shared" si="1"/>
        <v>10</v>
      </c>
      <c r="V49" s="151">
        <f t="shared" si="6"/>
        <v>7.721734929184812</v>
      </c>
      <c r="W49" s="150">
        <v>62</v>
      </c>
      <c r="X49" s="122">
        <f t="shared" si="2"/>
        <v>13</v>
      </c>
      <c r="Y49" s="151">
        <f t="shared" si="7"/>
        <v>9.393572987094105</v>
      </c>
    </row>
    <row r="50" spans="2:25" ht="13.5">
      <c r="B50" s="122">
        <v>60</v>
      </c>
      <c r="C50" s="122">
        <v>406300</v>
      </c>
      <c r="D50" s="122">
        <v>252700</v>
      </c>
      <c r="J50" s="122">
        <v>47</v>
      </c>
      <c r="K50" s="122">
        <f t="shared" si="3"/>
        <v>17.98101571127195</v>
      </c>
      <c r="M50" s="122">
        <v>46</v>
      </c>
      <c r="N50" s="122">
        <v>34</v>
      </c>
      <c r="O50" s="122">
        <f t="shared" si="4"/>
        <v>16.192904007595878</v>
      </c>
      <c r="P50" s="122">
        <v>46</v>
      </c>
      <c r="Q50" s="122">
        <v>40</v>
      </c>
      <c r="R50" s="122">
        <f t="shared" si="5"/>
        <v>17.15908635399444</v>
      </c>
      <c r="T50" s="150">
        <v>63</v>
      </c>
      <c r="U50" s="122">
        <f t="shared" si="1"/>
        <v>10</v>
      </c>
      <c r="V50" s="151">
        <f t="shared" si="6"/>
        <v>7.721734929184812</v>
      </c>
      <c r="W50" s="150">
        <v>63</v>
      </c>
      <c r="X50" s="122">
        <f t="shared" si="2"/>
        <v>12</v>
      </c>
      <c r="Y50" s="151">
        <f t="shared" si="7"/>
        <v>8.86325163644881</v>
      </c>
    </row>
    <row r="51" spans="2:25" ht="13.5">
      <c r="B51" s="122">
        <v>61</v>
      </c>
      <c r="C51" s="122">
        <v>381700</v>
      </c>
      <c r="D51" s="122">
        <v>244500</v>
      </c>
      <c r="J51" s="122">
        <v>48</v>
      </c>
      <c r="K51" s="122">
        <f t="shared" si="3"/>
        <v>18.077157820259</v>
      </c>
      <c r="M51" s="122">
        <v>47</v>
      </c>
      <c r="N51" s="122">
        <v>33</v>
      </c>
      <c r="O51" s="122">
        <f t="shared" si="4"/>
        <v>16.002549207975672</v>
      </c>
      <c r="P51" s="122">
        <v>47</v>
      </c>
      <c r="Q51" s="122">
        <v>39</v>
      </c>
      <c r="R51" s="122">
        <f t="shared" si="5"/>
        <v>17.01704067169416</v>
      </c>
      <c r="T51" s="150">
        <v>64</v>
      </c>
      <c r="U51" s="122">
        <f t="shared" si="1"/>
        <v>9</v>
      </c>
      <c r="V51" s="151">
        <f t="shared" si="6"/>
        <v>7.107821675644053</v>
      </c>
      <c r="W51" s="150">
        <v>64</v>
      </c>
      <c r="X51" s="122">
        <f t="shared" si="2"/>
        <v>12</v>
      </c>
      <c r="Y51" s="151">
        <f t="shared" si="7"/>
        <v>8.86325163644881</v>
      </c>
    </row>
    <row r="52" spans="2:25" ht="13.5">
      <c r="B52" s="122">
        <v>62</v>
      </c>
      <c r="C52" s="122">
        <v>357200</v>
      </c>
      <c r="D52" s="122">
        <v>236400</v>
      </c>
      <c r="J52" s="122">
        <v>49</v>
      </c>
      <c r="K52" s="122">
        <f t="shared" si="3"/>
        <v>18.16872173358</v>
      </c>
      <c r="M52" s="122">
        <v>48</v>
      </c>
      <c r="N52" s="122">
        <v>32</v>
      </c>
      <c r="O52" s="122">
        <f t="shared" si="4"/>
        <v>15.802676668374456</v>
      </c>
      <c r="P52" s="122">
        <v>48</v>
      </c>
      <c r="Q52" s="122">
        <v>38</v>
      </c>
      <c r="R52" s="122">
        <f t="shared" si="5"/>
        <v>16.86789270527887</v>
      </c>
      <c r="T52" s="150">
        <v>65</v>
      </c>
      <c r="U52" s="122">
        <f t="shared" si="1"/>
        <v>9</v>
      </c>
      <c r="V52" s="151">
        <f t="shared" si="6"/>
        <v>7.107821675644053</v>
      </c>
      <c r="W52" s="150">
        <v>65</v>
      </c>
      <c r="X52" s="122">
        <f t="shared" si="2"/>
        <v>12</v>
      </c>
      <c r="Y52" s="151">
        <f t="shared" si="7"/>
        <v>8.86325163644881</v>
      </c>
    </row>
    <row r="53" spans="2:25" ht="13.5">
      <c r="B53" s="122">
        <v>63</v>
      </c>
      <c r="C53" s="122">
        <v>350100</v>
      </c>
      <c r="D53" s="122">
        <v>236400</v>
      </c>
      <c r="J53" s="122">
        <v>50</v>
      </c>
      <c r="K53" s="122">
        <f t="shared" si="3"/>
        <v>18.25592546055238</v>
      </c>
      <c r="M53" s="122">
        <v>49</v>
      </c>
      <c r="N53" s="122">
        <v>31</v>
      </c>
      <c r="O53" s="122">
        <f t="shared" si="4"/>
        <v>15.59281050179318</v>
      </c>
      <c r="P53" s="122">
        <v>49</v>
      </c>
      <c r="Q53" s="122">
        <v>37</v>
      </c>
      <c r="R53" s="122">
        <f t="shared" si="5"/>
        <v>16.711287340542814</v>
      </c>
      <c r="T53" s="150">
        <v>66</v>
      </c>
      <c r="U53" s="122">
        <f t="shared" si="1"/>
        <v>9</v>
      </c>
      <c r="V53" s="151">
        <f t="shared" si="6"/>
        <v>7.107821675644053</v>
      </c>
      <c r="W53" s="150">
        <v>66</v>
      </c>
      <c r="X53" s="122">
        <f t="shared" si="2"/>
        <v>11</v>
      </c>
      <c r="Y53" s="151">
        <f t="shared" si="7"/>
        <v>8.30641421827125</v>
      </c>
    </row>
    <row r="54" spans="2:25" ht="13.5">
      <c r="B54" s="122">
        <v>64</v>
      </c>
      <c r="C54" s="122">
        <v>343000</v>
      </c>
      <c r="D54" s="122">
        <v>236400</v>
      </c>
      <c r="J54" s="122">
        <v>51</v>
      </c>
      <c r="K54" s="122">
        <f t="shared" si="3"/>
        <v>18.338976629097505</v>
      </c>
      <c r="M54" s="122">
        <v>50</v>
      </c>
      <c r="N54" s="122">
        <v>30</v>
      </c>
      <c r="O54" s="122">
        <f t="shared" si="4"/>
        <v>15.372451026882839</v>
      </c>
      <c r="P54" s="122">
        <v>50</v>
      </c>
      <c r="Q54" s="122">
        <v>36</v>
      </c>
      <c r="R54" s="122">
        <f t="shared" si="5"/>
        <v>16.546851707569957</v>
      </c>
      <c r="T54" s="150">
        <v>67</v>
      </c>
      <c r="U54" s="122">
        <f t="shared" si="1"/>
        <v>8</v>
      </c>
      <c r="V54" s="151">
        <f t="shared" si="6"/>
        <v>6.463212759426256</v>
      </c>
      <c r="W54" s="150">
        <v>67</v>
      </c>
      <c r="X54" s="122">
        <f t="shared" si="2"/>
        <v>11</v>
      </c>
      <c r="Y54" s="151">
        <f t="shared" si="7"/>
        <v>8.30641421827125</v>
      </c>
    </row>
    <row r="55" spans="2:25" ht="13.5">
      <c r="B55" s="122">
        <v>65</v>
      </c>
      <c r="C55" s="122">
        <v>336000</v>
      </c>
      <c r="D55" s="122">
        <v>236500</v>
      </c>
      <c r="J55" s="122">
        <v>52</v>
      </c>
      <c r="K55" s="122">
        <f t="shared" si="3"/>
        <v>18.418072980092862</v>
      </c>
      <c r="M55" s="122">
        <v>51</v>
      </c>
      <c r="N55" s="122">
        <v>29</v>
      </c>
      <c r="O55" s="122">
        <f t="shared" si="4"/>
        <v>15.141073578226981</v>
      </c>
      <c r="P55" s="122">
        <v>51</v>
      </c>
      <c r="Q55" s="122">
        <v>35</v>
      </c>
      <c r="R55" s="122">
        <f t="shared" si="5"/>
        <v>16.374194292948456</v>
      </c>
      <c r="T55" s="150">
        <v>68</v>
      </c>
      <c r="U55" s="122">
        <f t="shared" si="1"/>
        <v>8</v>
      </c>
      <c r="V55" s="151">
        <f t="shared" si="6"/>
        <v>6.463212759426256</v>
      </c>
      <c r="W55" s="150">
        <v>68</v>
      </c>
      <c r="X55" s="122">
        <f t="shared" si="2"/>
        <v>10</v>
      </c>
      <c r="Y55" s="151">
        <f t="shared" si="7"/>
        <v>7.721734929184812</v>
      </c>
    </row>
    <row r="56" spans="2:25" ht="13.5">
      <c r="B56" s="122">
        <v>66</v>
      </c>
      <c r="C56" s="122">
        <v>328900</v>
      </c>
      <c r="D56" s="122">
        <v>236500</v>
      </c>
      <c r="J56" s="122">
        <v>53</v>
      </c>
      <c r="K56" s="122">
        <f t="shared" si="3"/>
        <v>18.493402838183677</v>
      </c>
      <c r="M56" s="122">
        <v>52</v>
      </c>
      <c r="N56" s="122">
        <v>28</v>
      </c>
      <c r="O56" s="122">
        <f t="shared" si="4"/>
        <v>14.89812725713833</v>
      </c>
      <c r="P56" s="122">
        <v>52</v>
      </c>
      <c r="Q56" s="122">
        <v>34</v>
      </c>
      <c r="R56" s="122">
        <f t="shared" si="5"/>
        <v>16.192904007595878</v>
      </c>
      <c r="T56" s="150">
        <v>69</v>
      </c>
      <c r="U56" s="122">
        <f t="shared" si="1"/>
        <v>8</v>
      </c>
      <c r="V56" s="151">
        <f t="shared" si="6"/>
        <v>6.463212759426256</v>
      </c>
      <c r="W56" s="150">
        <v>69</v>
      </c>
      <c r="X56" s="122">
        <f t="shared" si="2"/>
        <v>10</v>
      </c>
      <c r="Y56" s="151">
        <f t="shared" si="7"/>
        <v>7.721734929184812</v>
      </c>
    </row>
    <row r="57" spans="2:25" ht="13.5">
      <c r="B57" s="122">
        <v>67</v>
      </c>
      <c r="C57" s="122">
        <v>321800</v>
      </c>
      <c r="D57" s="122">
        <v>236500</v>
      </c>
      <c r="J57" s="122">
        <v>54</v>
      </c>
      <c r="K57" s="122">
        <f t="shared" si="3"/>
        <v>18.56514556017493</v>
      </c>
      <c r="M57" s="122">
        <v>53</v>
      </c>
      <c r="N57" s="122">
        <v>27</v>
      </c>
      <c r="O57" s="122">
        <f t="shared" si="4"/>
        <v>14.643033619995247</v>
      </c>
      <c r="P57" s="122">
        <v>53</v>
      </c>
      <c r="Q57" s="122">
        <v>34</v>
      </c>
      <c r="R57" s="122">
        <f t="shared" si="5"/>
        <v>16.192904007595878</v>
      </c>
      <c r="T57" s="150">
        <v>70</v>
      </c>
      <c r="U57" s="122">
        <f t="shared" si="1"/>
        <v>7</v>
      </c>
      <c r="V57" s="151">
        <f t="shared" si="6"/>
        <v>5.786373397397568</v>
      </c>
      <c r="W57" s="150">
        <v>70</v>
      </c>
      <c r="X57" s="122">
        <f t="shared" si="2"/>
        <v>9</v>
      </c>
      <c r="Y57" s="151">
        <f t="shared" si="7"/>
        <v>7.107821675644053</v>
      </c>
    </row>
    <row r="58" spans="2:25" ht="13.5">
      <c r="B58" s="122" t="s">
        <v>581</v>
      </c>
      <c r="C58" s="122">
        <v>314800</v>
      </c>
      <c r="D58" s="122">
        <v>236600</v>
      </c>
      <c r="J58" s="122">
        <v>55</v>
      </c>
      <c r="K58" s="122">
        <f t="shared" si="3"/>
        <v>18.63347196207136</v>
      </c>
      <c r="M58" s="122">
        <v>54</v>
      </c>
      <c r="N58" s="122">
        <v>27</v>
      </c>
      <c r="O58" s="122">
        <f t="shared" si="4"/>
        <v>14.643033619995247</v>
      </c>
      <c r="P58" s="122">
        <v>54</v>
      </c>
      <c r="Q58" s="122">
        <v>33</v>
      </c>
      <c r="R58" s="122">
        <f t="shared" si="5"/>
        <v>16.002549207975672</v>
      </c>
      <c r="T58" s="150">
        <v>71</v>
      </c>
      <c r="U58" s="122">
        <f t="shared" si="1"/>
        <v>7</v>
      </c>
      <c r="V58" s="151">
        <f t="shared" si="6"/>
        <v>5.786373397397568</v>
      </c>
      <c r="W58" s="150">
        <v>71</v>
      </c>
      <c r="X58" s="122">
        <f t="shared" si="2"/>
        <v>9</v>
      </c>
      <c r="Y58" s="151">
        <f t="shared" si="7"/>
        <v>7.107821675644053</v>
      </c>
    </row>
    <row r="59" spans="10:25" ht="13.5">
      <c r="J59" s="122">
        <v>56</v>
      </c>
      <c r="K59" s="122">
        <f t="shared" si="3"/>
        <v>18.69854472578225</v>
      </c>
      <c r="M59" s="122">
        <v>55</v>
      </c>
      <c r="N59" s="122">
        <v>26</v>
      </c>
      <c r="O59" s="122">
        <f t="shared" si="4"/>
        <v>14.375185300995009</v>
      </c>
      <c r="P59" s="122">
        <v>55</v>
      </c>
      <c r="Q59" s="122">
        <v>32</v>
      </c>
      <c r="R59" s="122">
        <f t="shared" si="5"/>
        <v>15.802676668374456</v>
      </c>
      <c r="T59" s="150">
        <v>72</v>
      </c>
      <c r="U59" s="122">
        <f t="shared" si="1"/>
        <v>7</v>
      </c>
      <c r="V59" s="151">
        <f t="shared" si="6"/>
        <v>5.786373397397568</v>
      </c>
      <c r="W59" s="150">
        <v>72</v>
      </c>
      <c r="X59" s="122">
        <f t="shared" si="2"/>
        <v>9</v>
      </c>
      <c r="Y59" s="151">
        <f t="shared" si="7"/>
        <v>7.107821675644053</v>
      </c>
    </row>
    <row r="60" spans="10:25" ht="13.5">
      <c r="J60" s="122">
        <v>57</v>
      </c>
      <c r="K60" s="122">
        <f t="shared" si="3"/>
        <v>18.760518786459283</v>
      </c>
      <c r="M60" s="122">
        <v>56</v>
      </c>
      <c r="N60" s="122">
        <v>25</v>
      </c>
      <c r="O60" s="122">
        <f t="shared" si="4"/>
        <v>14.093944566044758</v>
      </c>
      <c r="P60" s="122">
        <v>56</v>
      </c>
      <c r="Q60" s="122">
        <v>31</v>
      </c>
      <c r="R60" s="122">
        <f t="shared" si="5"/>
        <v>15.59281050179318</v>
      </c>
      <c r="T60" s="150">
        <v>73</v>
      </c>
      <c r="U60" s="122">
        <f t="shared" si="1"/>
        <v>6</v>
      </c>
      <c r="V60" s="151">
        <f t="shared" si="6"/>
        <v>5.075692067267447</v>
      </c>
      <c r="W60" s="150">
        <v>73</v>
      </c>
      <c r="X60" s="122">
        <f t="shared" si="2"/>
        <v>8</v>
      </c>
      <c r="Y60" s="151">
        <f t="shared" si="7"/>
        <v>6.463212759426256</v>
      </c>
    </row>
    <row r="61" spans="10:25" ht="13.5">
      <c r="J61" s="122">
        <v>58</v>
      </c>
      <c r="K61" s="122">
        <f t="shared" si="3"/>
        <v>18.81954170138979</v>
      </c>
      <c r="M61" s="122">
        <v>57</v>
      </c>
      <c r="N61" s="122">
        <v>24</v>
      </c>
      <c r="O61" s="122">
        <f t="shared" si="4"/>
        <v>13.798641794346995</v>
      </c>
      <c r="P61" s="122">
        <v>57</v>
      </c>
      <c r="Q61" s="122">
        <v>30</v>
      </c>
      <c r="R61" s="122">
        <f t="shared" si="5"/>
        <v>15.372451026882839</v>
      </c>
      <c r="T61" s="150">
        <v>74</v>
      </c>
      <c r="U61" s="122">
        <f t="shared" si="1"/>
        <v>6</v>
      </c>
      <c r="V61" s="151">
        <f t="shared" si="6"/>
        <v>5.075692067267447</v>
      </c>
      <c r="W61" s="150">
        <v>74</v>
      </c>
      <c r="X61" s="122">
        <f t="shared" si="2"/>
        <v>8</v>
      </c>
      <c r="Y61" s="151">
        <f t="shared" si="7"/>
        <v>6.463212759426256</v>
      </c>
    </row>
    <row r="62" spans="10:25" ht="13.5">
      <c r="J62" s="122">
        <v>59</v>
      </c>
      <c r="K62" s="122">
        <f t="shared" si="3"/>
        <v>18.87575400132361</v>
      </c>
      <c r="M62" s="122">
        <v>58</v>
      </c>
      <c r="N62" s="122">
        <v>23</v>
      </c>
      <c r="O62" s="122">
        <f t="shared" si="4"/>
        <v>13.488573884064344</v>
      </c>
      <c r="P62" s="122">
        <v>58</v>
      </c>
      <c r="Q62" s="122">
        <v>29</v>
      </c>
      <c r="R62" s="122">
        <f t="shared" si="5"/>
        <v>15.141073578226981</v>
      </c>
      <c r="T62" s="150">
        <v>75</v>
      </c>
      <c r="U62" s="122">
        <f t="shared" si="1"/>
        <v>6</v>
      </c>
      <c r="V62" s="151">
        <f t="shared" si="6"/>
        <v>5.075692067267447</v>
      </c>
      <c r="W62" s="150">
        <v>75</v>
      </c>
      <c r="X62" s="122">
        <f t="shared" si="2"/>
        <v>7</v>
      </c>
      <c r="Y62" s="151">
        <f t="shared" si="7"/>
        <v>5.786373397397568</v>
      </c>
    </row>
    <row r="63" spans="10:25" ht="13.5">
      <c r="J63" s="122">
        <v>60</v>
      </c>
      <c r="K63" s="122">
        <f t="shared" si="3"/>
        <v>18.929289525070104</v>
      </c>
      <c r="M63" s="122">
        <v>59</v>
      </c>
      <c r="N63" s="122">
        <v>22</v>
      </c>
      <c r="O63" s="122">
        <f t="shared" si="4"/>
        <v>13.16300257826756</v>
      </c>
      <c r="P63" s="122">
        <v>59</v>
      </c>
      <c r="Q63" s="122">
        <v>28</v>
      </c>
      <c r="R63" s="122">
        <f t="shared" si="5"/>
        <v>14.89812725713833</v>
      </c>
      <c r="T63" s="150">
        <v>76</v>
      </c>
      <c r="U63" s="122">
        <f t="shared" si="1"/>
        <v>5</v>
      </c>
      <c r="V63" s="151">
        <f t="shared" si="6"/>
        <v>4.329476670630819</v>
      </c>
      <c r="W63" s="150">
        <v>76</v>
      </c>
      <c r="X63" s="122">
        <f t="shared" si="2"/>
        <v>7</v>
      </c>
      <c r="Y63" s="151">
        <f t="shared" si="7"/>
        <v>5.786373397397568</v>
      </c>
    </row>
    <row r="64" spans="10:25" ht="13.5">
      <c r="J64" s="122">
        <v>61</v>
      </c>
      <c r="K64" s="122">
        <f t="shared" si="3"/>
        <v>18.980275738162003</v>
      </c>
      <c r="M64" s="122">
        <v>60</v>
      </c>
      <c r="N64" s="122">
        <v>22</v>
      </c>
      <c r="O64" s="122">
        <f t="shared" si="4"/>
        <v>13.16300257826756</v>
      </c>
      <c r="P64" s="122">
        <v>60</v>
      </c>
      <c r="Q64" s="122">
        <v>27</v>
      </c>
      <c r="R64" s="122">
        <f t="shared" si="5"/>
        <v>14.643033619995247</v>
      </c>
      <c r="T64" s="150">
        <v>77</v>
      </c>
      <c r="U64" s="122">
        <f t="shared" si="1"/>
        <v>5</v>
      </c>
      <c r="V64" s="151">
        <f t="shared" si="6"/>
        <v>4.329476670630819</v>
      </c>
      <c r="W64" s="150">
        <v>77</v>
      </c>
      <c r="X64" s="122">
        <f t="shared" si="2"/>
        <v>7</v>
      </c>
      <c r="Y64" s="151">
        <f t="shared" si="7"/>
        <v>5.786373397397568</v>
      </c>
    </row>
    <row r="65" spans="10:25" ht="13.5">
      <c r="J65" s="122">
        <v>62</v>
      </c>
      <c r="K65" s="122">
        <f t="shared" si="3"/>
        <v>19.028834036344765</v>
      </c>
      <c r="M65" s="122">
        <v>61</v>
      </c>
      <c r="N65" s="122">
        <v>21</v>
      </c>
      <c r="O65" s="122">
        <f t="shared" si="4"/>
        <v>12.82115270718094</v>
      </c>
      <c r="P65" s="122">
        <v>61</v>
      </c>
      <c r="Q65" s="122">
        <v>26</v>
      </c>
      <c r="R65" s="122">
        <f t="shared" si="5"/>
        <v>14.375185300995009</v>
      </c>
      <c r="T65" s="150">
        <v>78</v>
      </c>
      <c r="U65" s="122">
        <f t="shared" si="1"/>
        <v>5</v>
      </c>
      <c r="V65" s="151">
        <f t="shared" si="6"/>
        <v>4.329476670630819</v>
      </c>
      <c r="W65" s="150">
        <v>78</v>
      </c>
      <c r="X65" s="122">
        <f t="shared" si="2"/>
        <v>6</v>
      </c>
      <c r="Y65" s="151">
        <f t="shared" si="7"/>
        <v>5.075692067267447</v>
      </c>
    </row>
    <row r="66" spans="10:25" ht="13.5">
      <c r="J66" s="122">
        <v>63</v>
      </c>
      <c r="K66" s="122">
        <f t="shared" si="3"/>
        <v>19.07508003461406</v>
      </c>
      <c r="M66" s="122">
        <v>62</v>
      </c>
      <c r="N66" s="122">
        <v>20</v>
      </c>
      <c r="O66" s="122">
        <f t="shared" si="4"/>
        <v>12.462210342539986</v>
      </c>
      <c r="P66" s="122">
        <v>62</v>
      </c>
      <c r="Q66" s="122">
        <v>25</v>
      </c>
      <c r="R66" s="122">
        <f t="shared" si="5"/>
        <v>14.093944566044758</v>
      </c>
      <c r="T66" s="150">
        <v>79</v>
      </c>
      <c r="U66" s="122">
        <f t="shared" si="1"/>
        <v>4</v>
      </c>
      <c r="V66" s="151">
        <f t="shared" si="6"/>
        <v>3.5459505041623602</v>
      </c>
      <c r="W66" s="150">
        <v>79</v>
      </c>
      <c r="X66" s="122">
        <f t="shared" si="2"/>
        <v>6</v>
      </c>
      <c r="Y66" s="151">
        <f t="shared" si="7"/>
        <v>5.075692067267447</v>
      </c>
    </row>
    <row r="67" spans="10:25" ht="13.5">
      <c r="J67" s="122">
        <v>64</v>
      </c>
      <c r="K67" s="122">
        <f t="shared" si="3"/>
        <v>19.119123842489582</v>
      </c>
      <c r="M67" s="122">
        <v>63</v>
      </c>
      <c r="N67" s="122">
        <v>19</v>
      </c>
      <c r="O67" s="122">
        <f t="shared" si="4"/>
        <v>12.085320859666986</v>
      </c>
      <c r="P67" s="122">
        <v>63</v>
      </c>
      <c r="Q67" s="122">
        <v>24</v>
      </c>
      <c r="R67" s="122">
        <f t="shared" si="5"/>
        <v>13.798641794346995</v>
      </c>
      <c r="T67" s="150">
        <v>80</v>
      </c>
      <c r="U67" s="122">
        <f t="shared" si="1"/>
        <v>4</v>
      </c>
      <c r="V67" s="151">
        <f t="shared" si="6"/>
        <v>3.5459505041623602</v>
      </c>
      <c r="W67" s="150">
        <v>80</v>
      </c>
      <c r="X67" s="122">
        <f t="shared" si="2"/>
        <v>6</v>
      </c>
      <c r="Y67" s="151">
        <f t="shared" si="7"/>
        <v>5.075692067267447</v>
      </c>
    </row>
    <row r="68" spans="10:25" ht="13.5">
      <c r="J68" s="122">
        <v>65</v>
      </c>
      <c r="K68" s="122">
        <f t="shared" si="3"/>
        <v>19.161070326180553</v>
      </c>
      <c r="M68" s="122">
        <v>64</v>
      </c>
      <c r="N68" s="122">
        <v>18</v>
      </c>
      <c r="O68" s="122">
        <f t="shared" si="4"/>
        <v>11.689586902650335</v>
      </c>
      <c r="P68" s="122">
        <v>64</v>
      </c>
      <c r="Q68" s="122">
        <v>24</v>
      </c>
      <c r="R68" s="122">
        <f t="shared" si="5"/>
        <v>13.798641794346995</v>
      </c>
      <c r="T68" s="150">
        <v>81</v>
      </c>
      <c r="U68" s="122">
        <f t="shared" si="1"/>
        <v>4</v>
      </c>
      <c r="V68" s="151">
        <f t="shared" si="6"/>
        <v>3.5459505041623602</v>
      </c>
      <c r="W68" s="150">
        <v>81</v>
      </c>
      <c r="X68" s="122">
        <f t="shared" si="2"/>
        <v>5</v>
      </c>
      <c r="Y68" s="151">
        <f t="shared" si="7"/>
        <v>4.329476670630819</v>
      </c>
    </row>
    <row r="69" spans="10:25" ht="13.5">
      <c r="J69" s="122">
        <v>66</v>
      </c>
      <c r="K69" s="122">
        <f t="shared" si="3"/>
        <v>19.201019358267192</v>
      </c>
      <c r="M69" s="122">
        <v>65</v>
      </c>
      <c r="N69" s="122">
        <v>18</v>
      </c>
      <c r="O69" s="122">
        <f t="shared" si="4"/>
        <v>11.689586902650335</v>
      </c>
      <c r="P69" s="122">
        <v>65</v>
      </c>
      <c r="Q69" s="122">
        <v>23</v>
      </c>
      <c r="R69" s="122">
        <f t="shared" si="5"/>
        <v>13.488573884064344</v>
      </c>
      <c r="T69" s="150">
        <v>82</v>
      </c>
      <c r="U69" s="122">
        <f aca="true" t="shared" si="8" ref="U69:U91">IF(T69&lt;18,67-(VLOOKUP((67-T69),$J$4:$K$70,2,0)-VLOOKUP((18-T69),$J$4:$K$70,2,0)),IF(T69&gt;54,ROUNDUP(VLOOKUP(T69,$M$59:$O$108,2,0)/2,0),67-T69))</f>
        <v>4</v>
      </c>
      <c r="V69" s="151">
        <f t="shared" si="6"/>
        <v>3.5459505041623602</v>
      </c>
      <c r="W69" s="150">
        <v>82</v>
      </c>
      <c r="X69" s="122">
        <f aca="true" t="shared" si="9" ref="X69:X91">IF(W69&lt;18,67-(VLOOKUP((67-W69),$J$4:$K$70,2,0)-VLOOKUP((18-W69),$J$4:$K$70,2,0)),IF(W69&gt;48,ROUNDUP(VLOOKUP(W69,$P$50:$R$108,2,0)/2,0),67-W69))</f>
        <v>5</v>
      </c>
      <c r="Y69" s="151">
        <f t="shared" si="7"/>
        <v>4.329476670630819</v>
      </c>
    </row>
    <row r="70" spans="10:25" ht="13.5">
      <c r="J70" s="122">
        <v>67</v>
      </c>
      <c r="K70" s="122">
        <f aca="true" t="shared" si="10" ref="K70:K103">1/POWER(1+K$2,J70)+K69</f>
        <v>19.239066055492565</v>
      </c>
      <c r="M70" s="122">
        <v>66</v>
      </c>
      <c r="N70" s="122">
        <v>17</v>
      </c>
      <c r="O70" s="122">
        <f t="shared" si="4"/>
        <v>11.274066247782851</v>
      </c>
      <c r="P70" s="122">
        <v>66</v>
      </c>
      <c r="Q70" s="122">
        <v>22</v>
      </c>
      <c r="R70" s="122">
        <f t="shared" si="5"/>
        <v>13.16300257826756</v>
      </c>
      <c r="T70" s="150">
        <v>83</v>
      </c>
      <c r="U70" s="122">
        <f t="shared" si="8"/>
        <v>3</v>
      </c>
      <c r="V70" s="151">
        <f t="shared" si="6"/>
        <v>2.7232480293704784</v>
      </c>
      <c r="W70" s="150">
        <v>83</v>
      </c>
      <c r="X70" s="122">
        <f t="shared" si="9"/>
        <v>5</v>
      </c>
      <c r="Y70" s="151">
        <f t="shared" si="7"/>
        <v>4.329476670630819</v>
      </c>
    </row>
    <row r="71" spans="10:25" ht="13.5">
      <c r="J71" s="122">
        <v>68</v>
      </c>
      <c r="K71" s="122">
        <f t="shared" si="10"/>
        <v>19.275301005231015</v>
      </c>
      <c r="M71" s="122">
        <v>67</v>
      </c>
      <c r="N71" s="122">
        <v>16</v>
      </c>
      <c r="O71" s="122">
        <f t="shared" si="4"/>
        <v>10.837769560171994</v>
      </c>
      <c r="P71" s="122">
        <v>67</v>
      </c>
      <c r="Q71" s="122">
        <v>21</v>
      </c>
      <c r="R71" s="122">
        <f aca="true" t="shared" si="11" ref="R71:R108">VLOOKUP(Q71,$J$4:$K$103,2,0)</f>
        <v>12.82115270718094</v>
      </c>
      <c r="T71" s="150">
        <v>84</v>
      </c>
      <c r="U71" s="122">
        <f t="shared" si="8"/>
        <v>3</v>
      </c>
      <c r="V71" s="151">
        <f aca="true" t="shared" si="12" ref="V71:V91">VLOOKUP(U71,$N$4:$O$108,2,0)</f>
        <v>2.7232480293704784</v>
      </c>
      <c r="W71" s="150">
        <v>84</v>
      </c>
      <c r="X71" s="122">
        <f t="shared" si="9"/>
        <v>4</v>
      </c>
      <c r="Y71" s="151">
        <f aca="true" t="shared" si="13" ref="Y71:Y91">VLOOKUP(X71,$N$4:$O$108,2,0)</f>
        <v>3.5459505041623602</v>
      </c>
    </row>
    <row r="72" spans="10:25" ht="13.5">
      <c r="J72" s="122">
        <v>69</v>
      </c>
      <c r="K72" s="122">
        <f t="shared" si="10"/>
        <v>19.309810481172395</v>
      </c>
      <c r="M72" s="122">
        <v>68</v>
      </c>
      <c r="N72" s="122">
        <v>15</v>
      </c>
      <c r="O72" s="122">
        <f aca="true" t="shared" si="14" ref="O72:O108">VLOOKUP(N72,$J$4:$K$103,2,0)</f>
        <v>10.379658038180594</v>
      </c>
      <c r="P72" s="122">
        <v>68</v>
      </c>
      <c r="Q72" s="122">
        <v>20</v>
      </c>
      <c r="R72" s="122">
        <f t="shared" si="11"/>
        <v>12.462210342539986</v>
      </c>
      <c r="T72" s="150">
        <v>85</v>
      </c>
      <c r="U72" s="122">
        <f t="shared" si="8"/>
        <v>3</v>
      </c>
      <c r="V72" s="151">
        <f t="shared" si="12"/>
        <v>2.7232480293704784</v>
      </c>
      <c r="W72" s="150">
        <v>85</v>
      </c>
      <c r="X72" s="122">
        <f t="shared" si="9"/>
        <v>4</v>
      </c>
      <c r="Y72" s="151">
        <f t="shared" si="13"/>
        <v>3.5459505041623602</v>
      </c>
    </row>
    <row r="73" spans="10:25" ht="13.5">
      <c r="J73" s="122">
        <v>70</v>
      </c>
      <c r="K73" s="122">
        <f t="shared" si="10"/>
        <v>19.342676648735615</v>
      </c>
      <c r="M73" s="122">
        <v>69</v>
      </c>
      <c r="N73" s="122">
        <v>15</v>
      </c>
      <c r="O73" s="122">
        <f t="shared" si="14"/>
        <v>10.379658038180594</v>
      </c>
      <c r="P73" s="122">
        <v>69</v>
      </c>
      <c r="Q73" s="122">
        <v>19</v>
      </c>
      <c r="R73" s="122">
        <f t="shared" si="11"/>
        <v>12.085320859666986</v>
      </c>
      <c r="T73" s="150">
        <v>86</v>
      </c>
      <c r="U73" s="122">
        <f t="shared" si="8"/>
        <v>3</v>
      </c>
      <c r="V73" s="151">
        <f t="shared" si="12"/>
        <v>2.7232480293704784</v>
      </c>
      <c r="W73" s="150">
        <v>86</v>
      </c>
      <c r="X73" s="122">
        <f t="shared" si="9"/>
        <v>4</v>
      </c>
      <c r="Y73" s="151">
        <f t="shared" si="13"/>
        <v>3.5459505041623602</v>
      </c>
    </row>
    <row r="74" spans="10:25" ht="13.5">
      <c r="J74" s="122">
        <v>71</v>
      </c>
      <c r="K74" s="122">
        <f t="shared" si="10"/>
        <v>19.373977760700587</v>
      </c>
      <c r="M74" s="122">
        <v>70</v>
      </c>
      <c r="N74" s="122">
        <v>14</v>
      </c>
      <c r="O74" s="122">
        <f t="shared" si="14"/>
        <v>9.898640940089624</v>
      </c>
      <c r="P74" s="122">
        <v>70</v>
      </c>
      <c r="Q74" s="122">
        <v>18</v>
      </c>
      <c r="R74" s="122">
        <f t="shared" si="11"/>
        <v>11.689586902650335</v>
      </c>
      <c r="T74" s="150">
        <v>87</v>
      </c>
      <c r="U74" s="122">
        <f t="shared" si="8"/>
        <v>3</v>
      </c>
      <c r="V74" s="151">
        <f t="shared" si="12"/>
        <v>2.7232480293704784</v>
      </c>
      <c r="W74" s="150">
        <v>87</v>
      </c>
      <c r="X74" s="122">
        <f t="shared" si="9"/>
        <v>3</v>
      </c>
      <c r="Y74" s="151">
        <f t="shared" si="13"/>
        <v>2.7232480293704784</v>
      </c>
    </row>
    <row r="75" spans="10:25" ht="13.5">
      <c r="J75" s="122">
        <v>72</v>
      </c>
      <c r="K75" s="122">
        <f t="shared" si="10"/>
        <v>19.40378834352437</v>
      </c>
      <c r="M75" s="122">
        <v>71</v>
      </c>
      <c r="N75" s="122">
        <v>13</v>
      </c>
      <c r="O75" s="122">
        <f t="shared" si="14"/>
        <v>9.393572987094105</v>
      </c>
      <c r="P75" s="122">
        <v>71</v>
      </c>
      <c r="Q75" s="122">
        <v>18</v>
      </c>
      <c r="R75" s="122">
        <f t="shared" si="11"/>
        <v>11.689586902650335</v>
      </c>
      <c r="T75" s="150">
        <v>88</v>
      </c>
      <c r="U75" s="122">
        <f t="shared" si="8"/>
        <v>2</v>
      </c>
      <c r="V75" s="151">
        <f t="shared" si="12"/>
        <v>1.8594104308390023</v>
      </c>
      <c r="W75" s="150">
        <v>88</v>
      </c>
      <c r="X75" s="122">
        <f t="shared" si="9"/>
        <v>3</v>
      </c>
      <c r="Y75" s="151">
        <f t="shared" si="13"/>
        <v>2.7232480293704784</v>
      </c>
    </row>
    <row r="76" spans="10:25" ht="13.5">
      <c r="J76" s="122">
        <v>73</v>
      </c>
      <c r="K76" s="122">
        <f t="shared" si="10"/>
        <v>19.43217937478511</v>
      </c>
      <c r="M76" s="122">
        <v>72</v>
      </c>
      <c r="N76" s="122">
        <v>13</v>
      </c>
      <c r="O76" s="122">
        <f t="shared" si="14"/>
        <v>9.393572987094105</v>
      </c>
      <c r="P76" s="122">
        <v>72</v>
      </c>
      <c r="Q76" s="122">
        <v>17</v>
      </c>
      <c r="R76" s="122">
        <f t="shared" si="11"/>
        <v>11.274066247782851</v>
      </c>
      <c r="T76" s="150">
        <v>89</v>
      </c>
      <c r="U76" s="122">
        <f t="shared" si="8"/>
        <v>2</v>
      </c>
      <c r="V76" s="151">
        <f t="shared" si="12"/>
        <v>1.8594104308390023</v>
      </c>
      <c r="W76" s="150">
        <v>89</v>
      </c>
      <c r="X76" s="122">
        <f t="shared" si="9"/>
        <v>3</v>
      </c>
      <c r="Y76" s="151">
        <f t="shared" si="13"/>
        <v>2.7232480293704784</v>
      </c>
    </row>
    <row r="77" spans="10:25" ht="13.5">
      <c r="J77" s="122">
        <v>74</v>
      </c>
      <c r="K77" s="122">
        <f t="shared" si="10"/>
        <v>19.459218452176295</v>
      </c>
      <c r="M77" s="122">
        <v>73</v>
      </c>
      <c r="N77" s="122">
        <v>12</v>
      </c>
      <c r="O77" s="122">
        <f t="shared" si="14"/>
        <v>8.86325163644881</v>
      </c>
      <c r="P77" s="122">
        <v>73</v>
      </c>
      <c r="Q77" s="122">
        <v>16</v>
      </c>
      <c r="R77" s="122">
        <f t="shared" si="11"/>
        <v>10.837769560171994</v>
      </c>
      <c r="T77" s="150">
        <v>90</v>
      </c>
      <c r="U77" s="122">
        <f t="shared" si="8"/>
        <v>2</v>
      </c>
      <c r="V77" s="151">
        <f t="shared" si="12"/>
        <v>1.8594104308390023</v>
      </c>
      <c r="W77" s="150">
        <v>90</v>
      </c>
      <c r="X77" s="122">
        <f t="shared" si="9"/>
        <v>3</v>
      </c>
      <c r="Y77" s="151">
        <f t="shared" si="13"/>
        <v>2.7232480293704784</v>
      </c>
    </row>
    <row r="78" spans="10:25" ht="13.5">
      <c r="J78" s="122">
        <v>75</v>
      </c>
      <c r="K78" s="122">
        <f t="shared" si="10"/>
        <v>19.484969954453614</v>
      </c>
      <c r="M78" s="122">
        <v>74</v>
      </c>
      <c r="N78" s="122">
        <v>11</v>
      </c>
      <c r="O78" s="122">
        <f t="shared" si="14"/>
        <v>8.30641421827125</v>
      </c>
      <c r="P78" s="122">
        <v>74</v>
      </c>
      <c r="Q78" s="122">
        <v>15</v>
      </c>
      <c r="R78" s="122">
        <f t="shared" si="11"/>
        <v>10.379658038180594</v>
      </c>
      <c r="T78" s="150">
        <v>91</v>
      </c>
      <c r="U78" s="122">
        <f t="shared" si="8"/>
        <v>2</v>
      </c>
      <c r="V78" s="151">
        <f t="shared" si="12"/>
        <v>1.8594104308390023</v>
      </c>
      <c r="W78" s="150">
        <v>91</v>
      </c>
      <c r="X78" s="122">
        <f t="shared" si="9"/>
        <v>3</v>
      </c>
      <c r="Y78" s="151">
        <f t="shared" si="13"/>
        <v>2.7232480293704784</v>
      </c>
    </row>
    <row r="79" spans="10:25" ht="13.5">
      <c r="J79" s="122">
        <v>76</v>
      </c>
      <c r="K79" s="122">
        <f t="shared" si="10"/>
        <v>19.50949519471773</v>
      </c>
      <c r="M79" s="122">
        <v>75</v>
      </c>
      <c r="N79" s="122">
        <v>11</v>
      </c>
      <c r="O79" s="122">
        <f t="shared" si="14"/>
        <v>8.30641421827125</v>
      </c>
      <c r="P79" s="122">
        <v>75</v>
      </c>
      <c r="Q79" s="122">
        <v>14</v>
      </c>
      <c r="R79" s="122">
        <f t="shared" si="11"/>
        <v>9.898640940089624</v>
      </c>
      <c r="T79" s="150">
        <v>92</v>
      </c>
      <c r="U79" s="122">
        <f t="shared" si="8"/>
        <v>2</v>
      </c>
      <c r="V79" s="151">
        <f t="shared" si="12"/>
        <v>1.8594104308390023</v>
      </c>
      <c r="W79" s="150">
        <v>92</v>
      </c>
      <c r="X79" s="122">
        <f t="shared" si="9"/>
        <v>2</v>
      </c>
      <c r="Y79" s="151">
        <f t="shared" si="13"/>
        <v>1.8594104308390023</v>
      </c>
    </row>
    <row r="80" spans="10:25" ht="13.5">
      <c r="J80" s="122">
        <v>77</v>
      </c>
      <c r="K80" s="122">
        <f t="shared" si="10"/>
        <v>19.532852566397835</v>
      </c>
      <c r="M80" s="122">
        <v>76</v>
      </c>
      <c r="N80" s="122">
        <v>10</v>
      </c>
      <c r="O80" s="122">
        <f t="shared" si="14"/>
        <v>7.721734929184812</v>
      </c>
      <c r="P80" s="122">
        <v>76</v>
      </c>
      <c r="Q80" s="122">
        <v>14</v>
      </c>
      <c r="R80" s="122">
        <f t="shared" si="11"/>
        <v>9.898640940089624</v>
      </c>
      <c r="T80" s="150">
        <v>93</v>
      </c>
      <c r="U80" s="122">
        <f t="shared" si="8"/>
        <v>2</v>
      </c>
      <c r="V80" s="151">
        <f t="shared" si="12"/>
        <v>1.8594104308390023</v>
      </c>
      <c r="W80" s="150">
        <v>93</v>
      </c>
      <c r="X80" s="122">
        <f t="shared" si="9"/>
        <v>2</v>
      </c>
      <c r="Y80" s="151">
        <f t="shared" si="13"/>
        <v>1.8594104308390023</v>
      </c>
    </row>
    <row r="81" spans="10:25" ht="13.5">
      <c r="J81" s="122">
        <v>78</v>
      </c>
      <c r="K81" s="122">
        <f t="shared" si="10"/>
        <v>19.55509768228365</v>
      </c>
      <c r="M81" s="122">
        <v>77</v>
      </c>
      <c r="N81" s="122">
        <v>9</v>
      </c>
      <c r="O81" s="122">
        <f t="shared" si="14"/>
        <v>7.107821675644053</v>
      </c>
      <c r="P81" s="122">
        <v>77</v>
      </c>
      <c r="Q81" s="122">
        <v>13</v>
      </c>
      <c r="R81" s="122">
        <f t="shared" si="11"/>
        <v>9.393572987094105</v>
      </c>
      <c r="T81" s="150">
        <v>94</v>
      </c>
      <c r="U81" s="122">
        <f t="shared" si="8"/>
        <v>2</v>
      </c>
      <c r="V81" s="151">
        <f t="shared" si="12"/>
        <v>1.8594104308390023</v>
      </c>
      <c r="W81" s="150">
        <v>94</v>
      </c>
      <c r="X81" s="122">
        <f t="shared" si="9"/>
        <v>2</v>
      </c>
      <c r="Y81" s="151">
        <f t="shared" si="13"/>
        <v>1.8594104308390023</v>
      </c>
    </row>
    <row r="82" spans="10:25" ht="13.5">
      <c r="J82" s="122">
        <v>79</v>
      </c>
      <c r="K82" s="122">
        <f t="shared" si="10"/>
        <v>19.57628350693681</v>
      </c>
      <c r="M82" s="122">
        <v>78</v>
      </c>
      <c r="N82" s="122">
        <v>9</v>
      </c>
      <c r="O82" s="122">
        <f t="shared" si="14"/>
        <v>7.107821675644053</v>
      </c>
      <c r="P82" s="122">
        <v>78</v>
      </c>
      <c r="Q82" s="122">
        <v>12</v>
      </c>
      <c r="R82" s="122">
        <f t="shared" si="11"/>
        <v>8.86325163644881</v>
      </c>
      <c r="T82" s="150">
        <v>95</v>
      </c>
      <c r="U82" s="122">
        <f t="shared" si="8"/>
        <v>1</v>
      </c>
      <c r="V82" s="151">
        <f t="shared" si="12"/>
        <v>0.9523809523809523</v>
      </c>
      <c r="W82" s="150">
        <v>95</v>
      </c>
      <c r="X82" s="122">
        <f t="shared" si="9"/>
        <v>2</v>
      </c>
      <c r="Y82" s="151">
        <f t="shared" si="13"/>
        <v>1.8594104308390023</v>
      </c>
    </row>
    <row r="83" spans="10:25" ht="13.5">
      <c r="J83" s="122">
        <v>80</v>
      </c>
      <c r="K83" s="122">
        <f t="shared" si="10"/>
        <v>19.596460482796964</v>
      </c>
      <c r="M83" s="122">
        <v>79</v>
      </c>
      <c r="N83" s="122">
        <v>8</v>
      </c>
      <c r="O83" s="122">
        <f t="shared" si="14"/>
        <v>6.463212759426256</v>
      </c>
      <c r="P83" s="122">
        <v>79</v>
      </c>
      <c r="Q83" s="122">
        <v>11</v>
      </c>
      <c r="R83" s="122">
        <f t="shared" si="11"/>
        <v>8.30641421827125</v>
      </c>
      <c r="T83" s="150">
        <v>96</v>
      </c>
      <c r="U83" s="122">
        <f t="shared" si="8"/>
        <v>1</v>
      </c>
      <c r="V83" s="151">
        <f t="shared" si="12"/>
        <v>0.9523809523809523</v>
      </c>
      <c r="W83" s="150">
        <v>96</v>
      </c>
      <c r="X83" s="122">
        <f t="shared" si="9"/>
        <v>2</v>
      </c>
      <c r="Y83" s="151">
        <f t="shared" si="13"/>
        <v>1.8594104308390023</v>
      </c>
    </row>
    <row r="84" spans="10:25" ht="13.5">
      <c r="J84" s="122">
        <v>81</v>
      </c>
      <c r="K84" s="122">
        <f t="shared" si="10"/>
        <v>19.615676650282822</v>
      </c>
      <c r="M84" s="122">
        <v>80</v>
      </c>
      <c r="N84" s="122">
        <v>8</v>
      </c>
      <c r="O84" s="122">
        <f t="shared" si="14"/>
        <v>6.463212759426256</v>
      </c>
      <c r="P84" s="122">
        <v>80</v>
      </c>
      <c r="Q84" s="122">
        <v>11</v>
      </c>
      <c r="R84" s="122">
        <f t="shared" si="11"/>
        <v>8.30641421827125</v>
      </c>
      <c r="T84" s="150">
        <v>97</v>
      </c>
      <c r="U84" s="122">
        <f t="shared" si="8"/>
        <v>1</v>
      </c>
      <c r="V84" s="151">
        <f t="shared" si="12"/>
        <v>0.9523809523809523</v>
      </c>
      <c r="W84" s="150">
        <v>97</v>
      </c>
      <c r="X84" s="122">
        <f t="shared" si="9"/>
        <v>2</v>
      </c>
      <c r="Y84" s="151">
        <f t="shared" si="13"/>
        <v>1.8594104308390023</v>
      </c>
    </row>
    <row r="85" spans="10:25" ht="13.5">
      <c r="J85" s="122">
        <v>82</v>
      </c>
      <c r="K85" s="122">
        <f t="shared" si="10"/>
        <v>19.633977762174116</v>
      </c>
      <c r="M85" s="122">
        <v>81</v>
      </c>
      <c r="N85" s="122">
        <v>7</v>
      </c>
      <c r="O85" s="122">
        <f t="shared" si="14"/>
        <v>5.786373397397568</v>
      </c>
      <c r="P85" s="122">
        <v>81</v>
      </c>
      <c r="Q85" s="122">
        <v>10</v>
      </c>
      <c r="R85" s="122">
        <f t="shared" si="11"/>
        <v>7.721734929184812</v>
      </c>
      <c r="T85" s="150">
        <v>98</v>
      </c>
      <c r="U85" s="122">
        <f t="shared" si="8"/>
        <v>1</v>
      </c>
      <c r="V85" s="151">
        <f t="shared" si="12"/>
        <v>0.9523809523809523</v>
      </c>
      <c r="W85" s="150">
        <v>98</v>
      </c>
      <c r="X85" s="122">
        <f t="shared" si="9"/>
        <v>1</v>
      </c>
      <c r="Y85" s="151">
        <f t="shared" si="13"/>
        <v>0.9523809523809523</v>
      </c>
    </row>
    <row r="86" spans="10:25" ht="13.5">
      <c r="J86" s="122">
        <v>83</v>
      </c>
      <c r="K86" s="122">
        <f t="shared" si="10"/>
        <v>19.651407392546776</v>
      </c>
      <c r="M86" s="122">
        <v>82</v>
      </c>
      <c r="N86" s="122">
        <v>7</v>
      </c>
      <c r="O86" s="122">
        <f t="shared" si="14"/>
        <v>5.786373397397568</v>
      </c>
      <c r="P86" s="122">
        <v>82</v>
      </c>
      <c r="Q86" s="122">
        <v>9</v>
      </c>
      <c r="R86" s="122">
        <f t="shared" si="11"/>
        <v>7.107821675644053</v>
      </c>
      <c r="T86" s="150">
        <v>99</v>
      </c>
      <c r="U86" s="122">
        <f t="shared" si="8"/>
        <v>1</v>
      </c>
      <c r="V86" s="151">
        <f t="shared" si="12"/>
        <v>0.9523809523809523</v>
      </c>
      <c r="W86" s="150">
        <v>99</v>
      </c>
      <c r="X86" s="122">
        <f t="shared" si="9"/>
        <v>1</v>
      </c>
      <c r="Y86" s="151">
        <f t="shared" si="13"/>
        <v>0.9523809523809523</v>
      </c>
    </row>
    <row r="87" spans="10:25" ht="13.5">
      <c r="J87" s="122">
        <v>84</v>
      </c>
      <c r="K87" s="122">
        <f t="shared" si="10"/>
        <v>19.668007040520738</v>
      </c>
      <c r="M87" s="122">
        <v>83</v>
      </c>
      <c r="N87" s="122">
        <v>6</v>
      </c>
      <c r="O87" s="122">
        <f t="shared" si="14"/>
        <v>5.075692067267447</v>
      </c>
      <c r="P87" s="122">
        <v>83</v>
      </c>
      <c r="Q87" s="122">
        <v>9</v>
      </c>
      <c r="R87" s="122">
        <f t="shared" si="11"/>
        <v>7.107821675644053</v>
      </c>
      <c r="T87" s="150">
        <v>100</v>
      </c>
      <c r="U87" s="122">
        <f t="shared" si="8"/>
        <v>1</v>
      </c>
      <c r="V87" s="151">
        <f t="shared" si="12"/>
        <v>0.9523809523809523</v>
      </c>
      <c r="W87" s="150">
        <v>100</v>
      </c>
      <c r="X87" s="122">
        <f t="shared" si="9"/>
        <v>1</v>
      </c>
      <c r="Y87" s="151">
        <f t="shared" si="13"/>
        <v>0.9523809523809523</v>
      </c>
    </row>
    <row r="88" spans="10:25" ht="13.5">
      <c r="J88" s="122">
        <v>85</v>
      </c>
      <c r="K88" s="122">
        <f t="shared" si="10"/>
        <v>19.683816229067368</v>
      </c>
      <c r="M88" s="122">
        <v>84</v>
      </c>
      <c r="N88" s="122">
        <v>6</v>
      </c>
      <c r="O88" s="122">
        <f t="shared" si="14"/>
        <v>5.075692067267447</v>
      </c>
      <c r="P88" s="122">
        <v>84</v>
      </c>
      <c r="Q88" s="122">
        <v>8</v>
      </c>
      <c r="R88" s="122">
        <f t="shared" si="11"/>
        <v>6.463212759426256</v>
      </c>
      <c r="T88" s="150">
        <v>101</v>
      </c>
      <c r="U88" s="122">
        <f t="shared" si="8"/>
        <v>1</v>
      </c>
      <c r="V88" s="151">
        <f t="shared" si="12"/>
        <v>0.9523809523809523</v>
      </c>
      <c r="W88" s="150">
        <v>101</v>
      </c>
      <c r="X88" s="122">
        <f t="shared" si="9"/>
        <v>1</v>
      </c>
      <c r="Y88" s="151">
        <f t="shared" si="13"/>
        <v>0.9523809523809523</v>
      </c>
    </row>
    <row r="89" spans="10:25" ht="13.5">
      <c r="J89" s="122">
        <v>86</v>
      </c>
      <c r="K89" s="122">
        <f t="shared" si="10"/>
        <v>19.698872599111777</v>
      </c>
      <c r="M89" s="122">
        <v>85</v>
      </c>
      <c r="N89" s="122">
        <v>5</v>
      </c>
      <c r="O89" s="122">
        <f t="shared" si="14"/>
        <v>4.329476670630819</v>
      </c>
      <c r="P89" s="122">
        <v>85</v>
      </c>
      <c r="Q89" s="122">
        <v>7</v>
      </c>
      <c r="R89" s="122">
        <f t="shared" si="11"/>
        <v>5.786373397397568</v>
      </c>
      <c r="T89" s="150">
        <v>102</v>
      </c>
      <c r="U89" s="122">
        <f t="shared" si="8"/>
        <v>1</v>
      </c>
      <c r="V89" s="151">
        <f t="shared" si="12"/>
        <v>0.9523809523809523</v>
      </c>
      <c r="W89" s="150">
        <v>102</v>
      </c>
      <c r="X89" s="122">
        <f t="shared" si="9"/>
        <v>1</v>
      </c>
      <c r="Y89" s="151">
        <f t="shared" si="13"/>
        <v>0.9523809523809523</v>
      </c>
    </row>
    <row r="90" spans="10:25" ht="13.5">
      <c r="J90" s="122">
        <v>87</v>
      </c>
      <c r="K90" s="122">
        <f t="shared" si="10"/>
        <v>19.713211999154073</v>
      </c>
      <c r="M90" s="122">
        <v>86</v>
      </c>
      <c r="N90" s="122">
        <v>5</v>
      </c>
      <c r="O90" s="122">
        <f t="shared" si="14"/>
        <v>4.329476670630819</v>
      </c>
      <c r="P90" s="122">
        <v>86</v>
      </c>
      <c r="Q90" s="122">
        <v>7</v>
      </c>
      <c r="R90" s="122">
        <f t="shared" si="11"/>
        <v>5.786373397397568</v>
      </c>
      <c r="T90" s="150">
        <v>103</v>
      </c>
      <c r="U90" s="122">
        <f t="shared" si="8"/>
        <v>1</v>
      </c>
      <c r="V90" s="151">
        <f t="shared" si="12"/>
        <v>0.9523809523809523</v>
      </c>
      <c r="W90" s="150">
        <v>103</v>
      </c>
      <c r="X90" s="122">
        <f t="shared" si="9"/>
        <v>1</v>
      </c>
      <c r="Y90" s="151">
        <f t="shared" si="13"/>
        <v>0.9523809523809523</v>
      </c>
    </row>
    <row r="91" spans="10:25" ht="14.25" thickBot="1">
      <c r="J91" s="122">
        <v>88</v>
      </c>
      <c r="K91" s="122">
        <f t="shared" si="10"/>
        <v>19.726868570622926</v>
      </c>
      <c r="M91" s="122">
        <v>87</v>
      </c>
      <c r="N91" s="122">
        <v>5</v>
      </c>
      <c r="O91" s="122">
        <f t="shared" si="14"/>
        <v>4.329476670630819</v>
      </c>
      <c r="P91" s="122">
        <v>87</v>
      </c>
      <c r="Q91" s="122">
        <v>6</v>
      </c>
      <c r="R91" s="122">
        <f t="shared" si="11"/>
        <v>5.075692067267447</v>
      </c>
      <c r="T91" s="152">
        <v>104</v>
      </c>
      <c r="U91" s="153">
        <f t="shared" si="8"/>
        <v>1</v>
      </c>
      <c r="V91" s="154">
        <f t="shared" si="12"/>
        <v>0.9523809523809523</v>
      </c>
      <c r="W91" s="152">
        <v>104</v>
      </c>
      <c r="X91" s="153">
        <f t="shared" si="9"/>
        <v>1</v>
      </c>
      <c r="Y91" s="154">
        <f t="shared" si="13"/>
        <v>0.9523809523809523</v>
      </c>
    </row>
    <row r="92" spans="10:18" ht="13.5">
      <c r="J92" s="122">
        <v>89</v>
      </c>
      <c r="K92" s="122">
        <f t="shared" si="10"/>
        <v>19.73987482916469</v>
      </c>
      <c r="M92" s="122">
        <v>88</v>
      </c>
      <c r="N92" s="122">
        <v>4</v>
      </c>
      <c r="O92" s="122">
        <f t="shared" si="14"/>
        <v>3.5459505041623602</v>
      </c>
      <c r="P92" s="122">
        <v>88</v>
      </c>
      <c r="Q92" s="122">
        <v>6</v>
      </c>
      <c r="R92" s="122">
        <f t="shared" si="11"/>
        <v>5.075692067267447</v>
      </c>
    </row>
    <row r="93" spans="10:18" ht="13.5">
      <c r="J93" s="122">
        <v>90</v>
      </c>
      <c r="K93" s="122">
        <f t="shared" si="10"/>
        <v>19.75226174206161</v>
      </c>
      <c r="M93" s="122">
        <v>89</v>
      </c>
      <c r="N93" s="122">
        <v>4</v>
      </c>
      <c r="O93" s="122">
        <f t="shared" si="14"/>
        <v>3.5459505041623602</v>
      </c>
      <c r="P93" s="122">
        <v>89</v>
      </c>
      <c r="Q93" s="122">
        <v>5</v>
      </c>
      <c r="R93" s="122">
        <f t="shared" si="11"/>
        <v>4.329476670630819</v>
      </c>
    </row>
    <row r="94" spans="10:18" ht="13.5">
      <c r="J94" s="122">
        <v>91</v>
      </c>
      <c r="K94" s="122">
        <f t="shared" si="10"/>
        <v>19.764058801963436</v>
      </c>
      <c r="M94" s="122">
        <v>90</v>
      </c>
      <c r="N94" s="122">
        <v>4</v>
      </c>
      <c r="O94" s="122">
        <f t="shared" si="14"/>
        <v>3.5459505041623602</v>
      </c>
      <c r="P94" s="122">
        <v>90</v>
      </c>
      <c r="Q94" s="122">
        <v>5</v>
      </c>
      <c r="R94" s="122">
        <f t="shared" si="11"/>
        <v>4.329476670630819</v>
      </c>
    </row>
    <row r="95" spans="10:18" ht="13.5">
      <c r="J95" s="122">
        <v>92</v>
      </c>
      <c r="K95" s="122">
        <f t="shared" si="10"/>
        <v>19.775294097108034</v>
      </c>
      <c r="M95" s="122">
        <v>91</v>
      </c>
      <c r="N95" s="122">
        <v>3</v>
      </c>
      <c r="O95" s="122">
        <f t="shared" si="14"/>
        <v>2.7232480293704784</v>
      </c>
      <c r="P95" s="122">
        <v>91</v>
      </c>
      <c r="Q95" s="122">
        <v>5</v>
      </c>
      <c r="R95" s="122">
        <f t="shared" si="11"/>
        <v>4.329476670630819</v>
      </c>
    </row>
    <row r="96" spans="10:18" ht="13.5">
      <c r="J96" s="122">
        <v>93</v>
      </c>
      <c r="K96" s="122">
        <f t="shared" si="10"/>
        <v>19.785994378198126</v>
      </c>
      <c r="M96" s="122">
        <v>92</v>
      </c>
      <c r="N96" s="122">
        <v>3</v>
      </c>
      <c r="O96" s="122">
        <f t="shared" si="14"/>
        <v>2.7232480293704784</v>
      </c>
      <c r="P96" s="122">
        <v>92</v>
      </c>
      <c r="Q96" s="122">
        <v>4</v>
      </c>
      <c r="R96" s="122">
        <f t="shared" si="11"/>
        <v>3.5459505041623602</v>
      </c>
    </row>
    <row r="97" spans="10:18" ht="13.5">
      <c r="J97" s="122">
        <v>94</v>
      </c>
      <c r="K97" s="122">
        <f t="shared" si="10"/>
        <v>19.79618512209345</v>
      </c>
      <c r="M97" s="122">
        <v>93</v>
      </c>
      <c r="N97" s="122">
        <v>3</v>
      </c>
      <c r="O97" s="122">
        <f t="shared" si="14"/>
        <v>2.7232480293704784</v>
      </c>
      <c r="P97" s="122">
        <v>93</v>
      </c>
      <c r="Q97" s="122">
        <v>4</v>
      </c>
      <c r="R97" s="122">
        <f t="shared" si="11"/>
        <v>3.5459505041623602</v>
      </c>
    </row>
    <row r="98" spans="10:18" ht="13.5">
      <c r="J98" s="122">
        <v>95</v>
      </c>
      <c r="K98" s="122">
        <f t="shared" si="10"/>
        <v>19.805890592469954</v>
      </c>
      <c r="M98" s="122">
        <v>94</v>
      </c>
      <c r="N98" s="122">
        <v>3</v>
      </c>
      <c r="O98" s="122">
        <f t="shared" si="14"/>
        <v>2.7232480293704784</v>
      </c>
      <c r="P98" s="122">
        <v>94</v>
      </c>
      <c r="Q98" s="122">
        <v>4</v>
      </c>
      <c r="R98" s="122">
        <f t="shared" si="11"/>
        <v>3.5459505041623602</v>
      </c>
    </row>
    <row r="99" spans="10:18" ht="13.5">
      <c r="J99" s="122">
        <v>96</v>
      </c>
      <c r="K99" s="122">
        <f t="shared" si="10"/>
        <v>19.81513389759043</v>
      </c>
      <c r="M99" s="122">
        <v>95</v>
      </c>
      <c r="N99" s="122">
        <v>2</v>
      </c>
      <c r="O99" s="122">
        <f t="shared" si="14"/>
        <v>1.8594104308390023</v>
      </c>
      <c r="P99" s="122">
        <v>95</v>
      </c>
      <c r="Q99" s="122">
        <v>3</v>
      </c>
      <c r="R99" s="122">
        <f t="shared" si="11"/>
        <v>2.7232480293704784</v>
      </c>
    </row>
    <row r="100" spans="10:18" ht="13.5">
      <c r="J100" s="122">
        <v>97</v>
      </c>
      <c r="K100" s="122">
        <f t="shared" si="10"/>
        <v>19.82393704532422</v>
      </c>
      <c r="M100" s="122">
        <v>96</v>
      </c>
      <c r="N100" s="122">
        <v>2</v>
      </c>
      <c r="O100" s="122">
        <f t="shared" si="14"/>
        <v>1.8594104308390023</v>
      </c>
      <c r="P100" s="122">
        <v>96</v>
      </c>
      <c r="Q100" s="122">
        <v>3</v>
      </c>
      <c r="R100" s="122">
        <f t="shared" si="11"/>
        <v>2.7232480293704784</v>
      </c>
    </row>
    <row r="101" spans="10:18" ht="13.5">
      <c r="J101" s="122">
        <v>98</v>
      </c>
      <c r="K101" s="122">
        <f t="shared" si="10"/>
        <v>19.832320995546876</v>
      </c>
      <c r="M101" s="122">
        <v>97</v>
      </c>
      <c r="N101" s="122">
        <v>2</v>
      </c>
      <c r="O101" s="122">
        <f t="shared" si="14"/>
        <v>1.8594104308390023</v>
      </c>
      <c r="P101" s="122">
        <v>97</v>
      </c>
      <c r="Q101" s="122">
        <v>3</v>
      </c>
      <c r="R101" s="122">
        <f t="shared" si="11"/>
        <v>2.7232480293704784</v>
      </c>
    </row>
    <row r="102" spans="10:18" ht="13.5">
      <c r="J102" s="122">
        <v>99</v>
      </c>
      <c r="K102" s="122">
        <f t="shared" si="10"/>
        <v>19.840305710044642</v>
      </c>
      <c r="M102" s="122">
        <v>98</v>
      </c>
      <c r="N102" s="122">
        <v>2</v>
      </c>
      <c r="O102" s="122">
        <f t="shared" si="14"/>
        <v>1.8594104308390023</v>
      </c>
      <c r="P102" s="122">
        <v>98</v>
      </c>
      <c r="Q102" s="122">
        <v>2</v>
      </c>
      <c r="R102" s="122">
        <f t="shared" si="11"/>
        <v>1.8594104308390023</v>
      </c>
    </row>
    <row r="103" spans="10:18" ht="13.5">
      <c r="J103" s="122">
        <v>100</v>
      </c>
      <c r="K103" s="122">
        <f t="shared" si="10"/>
        <v>19.847910200042516</v>
      </c>
      <c r="M103" s="122">
        <v>99</v>
      </c>
      <c r="N103" s="122">
        <v>2</v>
      </c>
      <c r="O103" s="122">
        <f t="shared" si="14"/>
        <v>1.8594104308390023</v>
      </c>
      <c r="P103" s="122">
        <v>99</v>
      </c>
      <c r="Q103" s="122">
        <v>2</v>
      </c>
      <c r="R103" s="122">
        <f t="shared" si="11"/>
        <v>1.8594104308390023</v>
      </c>
    </row>
    <row r="104" spans="13:18" ht="13.5">
      <c r="M104" s="122">
        <v>100</v>
      </c>
      <c r="N104" s="122">
        <v>2</v>
      </c>
      <c r="O104" s="122">
        <f t="shared" si="14"/>
        <v>1.8594104308390023</v>
      </c>
      <c r="P104" s="122">
        <v>100</v>
      </c>
      <c r="Q104" s="122">
        <v>2</v>
      </c>
      <c r="R104" s="122">
        <f t="shared" si="11"/>
        <v>1.8594104308390023</v>
      </c>
    </row>
    <row r="105" spans="13:18" ht="13.5">
      <c r="M105" s="122">
        <v>101</v>
      </c>
      <c r="N105" s="122">
        <v>1</v>
      </c>
      <c r="O105" s="122">
        <f t="shared" si="14"/>
        <v>0.9523809523809523</v>
      </c>
      <c r="P105" s="122">
        <v>101</v>
      </c>
      <c r="Q105" s="122">
        <v>2</v>
      </c>
      <c r="R105" s="122">
        <f t="shared" si="11"/>
        <v>1.8594104308390023</v>
      </c>
    </row>
    <row r="106" spans="13:18" ht="13.5">
      <c r="M106" s="122">
        <v>102</v>
      </c>
      <c r="N106" s="122">
        <v>1</v>
      </c>
      <c r="O106" s="122">
        <f t="shared" si="14"/>
        <v>0.9523809523809523</v>
      </c>
      <c r="P106" s="122">
        <v>102</v>
      </c>
      <c r="Q106" s="122">
        <v>2</v>
      </c>
      <c r="R106" s="122">
        <f t="shared" si="11"/>
        <v>1.8594104308390023</v>
      </c>
    </row>
    <row r="107" spans="13:18" ht="13.5">
      <c r="M107" s="122">
        <v>103</v>
      </c>
      <c r="N107" s="122">
        <v>1</v>
      </c>
      <c r="O107" s="122">
        <f t="shared" si="14"/>
        <v>0.9523809523809523</v>
      </c>
      <c r="P107" s="122">
        <v>103</v>
      </c>
      <c r="Q107" s="122">
        <v>2</v>
      </c>
      <c r="R107" s="122">
        <f t="shared" si="11"/>
        <v>1.8594104308390023</v>
      </c>
    </row>
    <row r="108" spans="13:18" ht="13.5">
      <c r="M108" s="122">
        <v>104</v>
      </c>
      <c r="N108" s="122">
        <v>1</v>
      </c>
      <c r="O108" s="122">
        <f t="shared" si="14"/>
        <v>0.9523809523809523</v>
      </c>
      <c r="P108" s="122">
        <v>104</v>
      </c>
      <c r="Q108" s="122">
        <v>1</v>
      </c>
      <c r="R108" s="122">
        <f t="shared" si="11"/>
        <v>0.9523809523809523</v>
      </c>
    </row>
  </sheetData>
  <sheetProtection/>
  <mergeCells count="9">
    <mergeCell ref="B6:D6"/>
    <mergeCell ref="B2:D2"/>
    <mergeCell ref="F2:H2"/>
    <mergeCell ref="M2:O2"/>
    <mergeCell ref="P2:R2"/>
    <mergeCell ref="T2:Y2"/>
    <mergeCell ref="G3:H3"/>
    <mergeCell ref="T3:V3"/>
    <mergeCell ref="W3:Y3"/>
  </mergeCells>
  <printOptions/>
  <pageMargins left="0.7" right="0.7" top="0.75" bottom="0.75" header="0.3" footer="0.3"/>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codeName="Sheet2">
    <tabColor rgb="FF0070C0"/>
  </sheetPr>
  <dimension ref="B2:T57"/>
  <sheetViews>
    <sheetView zoomScalePageLayoutView="0" workbookViewId="0" topLeftCell="A1">
      <selection activeCell="A1" sqref="A1"/>
    </sheetView>
  </sheetViews>
  <sheetFormatPr defaultColWidth="9.00390625" defaultRowHeight="13.5"/>
  <cols>
    <col min="1" max="1" width="2.50390625" style="156" bestFit="1" customWidth="1"/>
    <col min="2" max="2" width="5.375" style="155" bestFit="1" customWidth="1"/>
    <col min="3" max="3" width="5.25390625" style="155" bestFit="1" customWidth="1"/>
    <col min="4" max="19" width="6.50390625" style="155" bestFit="1" customWidth="1"/>
    <col min="20" max="20" width="3.50390625" style="156" bestFit="1" customWidth="1"/>
    <col min="21" max="16384" width="9.00390625" style="156" customWidth="1"/>
  </cols>
  <sheetData>
    <row r="2" ht="13.5">
      <c r="B2" s="155" t="s">
        <v>582</v>
      </c>
    </row>
    <row r="3" spans="2:19" ht="32.25">
      <c r="B3" s="478" t="s">
        <v>583</v>
      </c>
      <c r="C3" s="479"/>
      <c r="D3" s="479"/>
      <c r="E3" s="479"/>
      <c r="F3" s="479"/>
      <c r="G3" s="479"/>
      <c r="H3" s="479"/>
      <c r="I3" s="479"/>
      <c r="J3" s="479"/>
      <c r="K3" s="479"/>
      <c r="L3" s="479"/>
      <c r="M3" s="479"/>
      <c r="N3" s="479"/>
      <c r="O3" s="479"/>
      <c r="P3" s="479"/>
      <c r="Q3" s="479"/>
      <c r="R3" s="479"/>
      <c r="S3" s="480"/>
    </row>
    <row r="4" spans="2:19" ht="15.75" customHeight="1">
      <c r="B4" s="481"/>
      <c r="C4" s="481"/>
      <c r="D4" s="157" t="s">
        <v>96</v>
      </c>
      <c r="E4" s="157" t="s">
        <v>584</v>
      </c>
      <c r="F4" s="157" t="s">
        <v>585</v>
      </c>
      <c r="G4" s="157" t="s">
        <v>586</v>
      </c>
      <c r="H4" s="157" t="s">
        <v>587</v>
      </c>
      <c r="I4" s="157" t="s">
        <v>588</v>
      </c>
      <c r="J4" s="157" t="s">
        <v>589</v>
      </c>
      <c r="K4" s="157" t="s">
        <v>590</v>
      </c>
      <c r="L4" s="157" t="s">
        <v>591</v>
      </c>
      <c r="M4" s="157" t="s">
        <v>592</v>
      </c>
      <c r="N4" s="157" t="s">
        <v>593</v>
      </c>
      <c r="O4" s="157" t="s">
        <v>594</v>
      </c>
      <c r="P4" s="157" t="s">
        <v>595</v>
      </c>
      <c r="Q4" s="157" t="s">
        <v>596</v>
      </c>
      <c r="R4" s="157" t="s">
        <v>597</v>
      </c>
      <c r="S4" s="157" t="s">
        <v>598</v>
      </c>
    </row>
    <row r="5" spans="2:19" ht="15.75" customHeight="1">
      <c r="B5" s="482" t="s">
        <v>203</v>
      </c>
      <c r="C5" s="158" t="s">
        <v>599</v>
      </c>
      <c r="D5" s="158"/>
      <c r="E5" s="158">
        <v>60</v>
      </c>
      <c r="F5" s="158">
        <v>117</v>
      </c>
      <c r="G5" s="158">
        <v>171</v>
      </c>
      <c r="H5" s="158">
        <v>214</v>
      </c>
      <c r="I5" s="158">
        <v>252</v>
      </c>
      <c r="J5" s="158">
        <v>284</v>
      </c>
      <c r="K5" s="158">
        <v>312</v>
      </c>
      <c r="L5" s="158">
        <v>336</v>
      </c>
      <c r="M5" s="158">
        <v>356</v>
      </c>
      <c r="N5" s="158">
        <v>372</v>
      </c>
      <c r="O5" s="158">
        <v>385</v>
      </c>
      <c r="P5" s="158">
        <v>395</v>
      </c>
      <c r="Q5" s="158">
        <v>403</v>
      </c>
      <c r="R5" s="158">
        <v>408</v>
      </c>
      <c r="S5" s="158">
        <v>413</v>
      </c>
    </row>
    <row r="6" spans="2:20" ht="15.75" customHeight="1">
      <c r="B6" s="482"/>
      <c r="C6" s="158" t="s">
        <v>600</v>
      </c>
      <c r="D6" s="158"/>
      <c r="E6" s="158">
        <v>48</v>
      </c>
      <c r="F6" s="158">
        <v>93.6</v>
      </c>
      <c r="G6" s="158">
        <v>136.8</v>
      </c>
      <c r="H6" s="158">
        <v>171.2</v>
      </c>
      <c r="I6" s="158">
        <v>201.6</v>
      </c>
      <c r="J6" s="158">
        <v>227.2</v>
      </c>
      <c r="K6" s="158">
        <v>249.6</v>
      </c>
      <c r="L6" s="158">
        <v>268.8</v>
      </c>
      <c r="M6" s="158">
        <v>284.8</v>
      </c>
      <c r="N6" s="158">
        <v>297.6</v>
      </c>
      <c r="O6" s="158">
        <v>308</v>
      </c>
      <c r="P6" s="158">
        <v>316</v>
      </c>
      <c r="Q6" s="158">
        <v>322.4</v>
      </c>
      <c r="R6" s="158">
        <v>326.4</v>
      </c>
      <c r="S6" s="158">
        <v>330.4</v>
      </c>
      <c r="T6" s="159"/>
    </row>
    <row r="7" spans="2:19" ht="15.75" customHeight="1">
      <c r="B7" s="482"/>
      <c r="C7" s="158" t="s">
        <v>601</v>
      </c>
      <c r="D7" s="158"/>
      <c r="E7" s="158">
        <v>32</v>
      </c>
      <c r="F7" s="158">
        <v>63</v>
      </c>
      <c r="G7" s="158">
        <v>92</v>
      </c>
      <c r="H7" s="158">
        <v>115</v>
      </c>
      <c r="I7" s="158">
        <v>135</v>
      </c>
      <c r="J7" s="158">
        <v>153</v>
      </c>
      <c r="K7" s="158">
        <v>168</v>
      </c>
      <c r="L7" s="158">
        <v>181</v>
      </c>
      <c r="M7" s="158">
        <v>191</v>
      </c>
      <c r="N7" s="158">
        <v>200</v>
      </c>
      <c r="O7" s="158">
        <v>207</v>
      </c>
      <c r="P7" s="158">
        <v>212</v>
      </c>
      <c r="Q7" s="158">
        <v>217</v>
      </c>
      <c r="R7" s="158">
        <v>221</v>
      </c>
      <c r="S7" s="158">
        <v>225</v>
      </c>
    </row>
    <row r="8" spans="2:19" ht="15.75" customHeight="1">
      <c r="B8" s="482" t="s">
        <v>584</v>
      </c>
      <c r="C8" s="158" t="s">
        <v>599</v>
      </c>
      <c r="D8" s="158">
        <v>29</v>
      </c>
      <c r="E8" s="158">
        <v>88</v>
      </c>
      <c r="F8" s="158">
        <v>144</v>
      </c>
      <c r="G8" s="158">
        <v>192</v>
      </c>
      <c r="H8" s="158">
        <v>232</v>
      </c>
      <c r="I8" s="158">
        <v>268</v>
      </c>
      <c r="J8" s="158">
        <v>298</v>
      </c>
      <c r="K8" s="158">
        <v>324</v>
      </c>
      <c r="L8" s="158">
        <v>345</v>
      </c>
      <c r="M8" s="158">
        <v>364</v>
      </c>
      <c r="N8" s="158">
        <v>379</v>
      </c>
      <c r="O8" s="158">
        <v>390</v>
      </c>
      <c r="P8" s="158">
        <v>399</v>
      </c>
      <c r="Q8" s="158">
        <v>406</v>
      </c>
      <c r="R8" s="158">
        <v>411</v>
      </c>
      <c r="S8" s="158">
        <v>416</v>
      </c>
    </row>
    <row r="9" spans="2:19" ht="15.75" customHeight="1">
      <c r="B9" s="482"/>
      <c r="C9" s="158" t="s">
        <v>600</v>
      </c>
      <c r="D9" s="158">
        <v>23.2</v>
      </c>
      <c r="E9" s="158">
        <v>70.4</v>
      </c>
      <c r="F9" s="158">
        <v>115.2</v>
      </c>
      <c r="G9" s="158">
        <v>153.6</v>
      </c>
      <c r="H9" s="158">
        <v>185.6</v>
      </c>
      <c r="I9" s="158">
        <v>214.4</v>
      </c>
      <c r="J9" s="158">
        <v>238.4</v>
      </c>
      <c r="K9" s="158">
        <v>259.2</v>
      </c>
      <c r="L9" s="158">
        <v>276</v>
      </c>
      <c r="M9" s="158">
        <v>291.2</v>
      </c>
      <c r="N9" s="158">
        <v>303.2</v>
      </c>
      <c r="O9" s="158">
        <v>312</v>
      </c>
      <c r="P9" s="158">
        <v>319.2</v>
      </c>
      <c r="Q9" s="158">
        <v>324.8</v>
      </c>
      <c r="R9" s="158">
        <v>328.8</v>
      </c>
      <c r="S9" s="158">
        <v>332.8</v>
      </c>
    </row>
    <row r="10" spans="2:19" ht="15.75" customHeight="1">
      <c r="B10" s="482"/>
      <c r="C10" s="158" t="s">
        <v>601</v>
      </c>
      <c r="D10" s="158">
        <v>16</v>
      </c>
      <c r="E10" s="158">
        <v>47</v>
      </c>
      <c r="F10" s="158">
        <v>78</v>
      </c>
      <c r="G10" s="158">
        <v>103</v>
      </c>
      <c r="H10" s="158">
        <v>125</v>
      </c>
      <c r="I10" s="158">
        <v>144</v>
      </c>
      <c r="J10" s="158">
        <v>161</v>
      </c>
      <c r="K10" s="158">
        <v>174</v>
      </c>
      <c r="L10" s="158">
        <v>186</v>
      </c>
      <c r="M10" s="158">
        <v>196</v>
      </c>
      <c r="N10" s="158">
        <v>203</v>
      </c>
      <c r="O10" s="158">
        <v>210</v>
      </c>
      <c r="P10" s="158">
        <v>214</v>
      </c>
      <c r="Q10" s="158">
        <v>219</v>
      </c>
      <c r="R10" s="158">
        <v>223</v>
      </c>
      <c r="S10" s="158">
        <v>227</v>
      </c>
    </row>
    <row r="11" spans="2:19" ht="15.75" customHeight="1">
      <c r="B11" s="482" t="s">
        <v>585</v>
      </c>
      <c r="C11" s="158" t="s">
        <v>599</v>
      </c>
      <c r="D11" s="158">
        <v>57</v>
      </c>
      <c r="E11" s="158">
        <v>115</v>
      </c>
      <c r="F11" s="158">
        <v>165</v>
      </c>
      <c r="G11" s="158">
        <v>210</v>
      </c>
      <c r="H11" s="158">
        <v>248</v>
      </c>
      <c r="I11" s="158">
        <v>282</v>
      </c>
      <c r="J11" s="158">
        <v>310</v>
      </c>
      <c r="K11" s="158">
        <v>333</v>
      </c>
      <c r="L11" s="158">
        <v>353</v>
      </c>
      <c r="M11" s="158">
        <v>371</v>
      </c>
      <c r="N11" s="158">
        <v>384</v>
      </c>
      <c r="O11" s="158">
        <v>394</v>
      </c>
      <c r="P11" s="158">
        <v>402</v>
      </c>
      <c r="Q11" s="158">
        <v>409</v>
      </c>
      <c r="R11" s="158">
        <v>414</v>
      </c>
      <c r="S11" s="158">
        <v>419</v>
      </c>
    </row>
    <row r="12" spans="2:19" ht="15.75" customHeight="1">
      <c r="B12" s="482"/>
      <c r="C12" s="158" t="s">
        <v>600</v>
      </c>
      <c r="D12" s="158">
        <v>45.6</v>
      </c>
      <c r="E12" s="158">
        <v>92</v>
      </c>
      <c r="F12" s="158">
        <v>132</v>
      </c>
      <c r="G12" s="158">
        <v>168</v>
      </c>
      <c r="H12" s="158">
        <v>198.4</v>
      </c>
      <c r="I12" s="158">
        <v>225.6</v>
      </c>
      <c r="J12" s="158">
        <v>248</v>
      </c>
      <c r="K12" s="158">
        <v>266.4</v>
      </c>
      <c r="L12" s="158">
        <v>282.4</v>
      </c>
      <c r="M12" s="158">
        <v>296.8</v>
      </c>
      <c r="N12" s="158">
        <v>307.2</v>
      </c>
      <c r="O12" s="158">
        <v>315.2</v>
      </c>
      <c r="P12" s="158">
        <v>321.6</v>
      </c>
      <c r="Q12" s="158">
        <v>327.2</v>
      </c>
      <c r="R12" s="158">
        <v>331.2</v>
      </c>
      <c r="S12" s="158">
        <v>335.2</v>
      </c>
    </row>
    <row r="13" spans="2:19" ht="15.75" customHeight="1">
      <c r="B13" s="482"/>
      <c r="C13" s="158" t="s">
        <v>601</v>
      </c>
      <c r="D13" s="158">
        <v>31</v>
      </c>
      <c r="E13" s="158">
        <v>62</v>
      </c>
      <c r="F13" s="158">
        <v>89</v>
      </c>
      <c r="G13" s="158">
        <v>113</v>
      </c>
      <c r="H13" s="158">
        <v>134</v>
      </c>
      <c r="I13" s="158">
        <v>152</v>
      </c>
      <c r="J13" s="158">
        <v>167</v>
      </c>
      <c r="K13" s="158">
        <v>179</v>
      </c>
      <c r="L13" s="158">
        <v>191</v>
      </c>
      <c r="M13" s="158">
        <v>199</v>
      </c>
      <c r="N13" s="158">
        <v>206</v>
      </c>
      <c r="O13" s="158">
        <v>212</v>
      </c>
      <c r="P13" s="158">
        <v>216</v>
      </c>
      <c r="Q13" s="158">
        <v>221</v>
      </c>
      <c r="R13" s="158">
        <v>225</v>
      </c>
      <c r="S13" s="158">
        <v>229</v>
      </c>
    </row>
    <row r="14" spans="2:19" ht="15.75" customHeight="1">
      <c r="B14" s="482" t="s">
        <v>586</v>
      </c>
      <c r="C14" s="158" t="s">
        <v>599</v>
      </c>
      <c r="D14" s="158">
        <v>84</v>
      </c>
      <c r="E14" s="158">
        <v>136</v>
      </c>
      <c r="F14" s="158">
        <v>183</v>
      </c>
      <c r="G14" s="158">
        <v>226</v>
      </c>
      <c r="H14" s="158">
        <v>262</v>
      </c>
      <c r="I14" s="158">
        <v>294</v>
      </c>
      <c r="J14" s="158">
        <v>319</v>
      </c>
      <c r="K14" s="158">
        <v>341</v>
      </c>
      <c r="L14" s="158">
        <v>360</v>
      </c>
      <c r="M14" s="158">
        <v>376</v>
      </c>
      <c r="N14" s="158">
        <v>388</v>
      </c>
      <c r="O14" s="158">
        <v>397</v>
      </c>
      <c r="P14" s="158">
        <v>405</v>
      </c>
      <c r="Q14" s="158">
        <v>412</v>
      </c>
      <c r="R14" s="158">
        <v>417</v>
      </c>
      <c r="S14" s="158">
        <v>422</v>
      </c>
    </row>
    <row r="15" spans="2:19" ht="15.75" customHeight="1">
      <c r="B15" s="482"/>
      <c r="C15" s="158" t="s">
        <v>600</v>
      </c>
      <c r="D15" s="158">
        <v>67.2</v>
      </c>
      <c r="E15" s="158">
        <v>108.8</v>
      </c>
      <c r="F15" s="158">
        <v>146.4</v>
      </c>
      <c r="G15" s="158">
        <v>180.8</v>
      </c>
      <c r="H15" s="158">
        <v>209.6</v>
      </c>
      <c r="I15" s="158">
        <v>235.2</v>
      </c>
      <c r="J15" s="158">
        <v>255.2</v>
      </c>
      <c r="K15" s="158">
        <v>272.8</v>
      </c>
      <c r="L15" s="158">
        <v>288</v>
      </c>
      <c r="M15" s="158">
        <v>300.8</v>
      </c>
      <c r="N15" s="158">
        <v>310.4</v>
      </c>
      <c r="O15" s="158">
        <v>317.6</v>
      </c>
      <c r="P15" s="158">
        <v>324</v>
      </c>
      <c r="Q15" s="158">
        <v>329.6</v>
      </c>
      <c r="R15" s="158">
        <v>333.6</v>
      </c>
      <c r="S15" s="158">
        <v>337.6</v>
      </c>
    </row>
    <row r="16" spans="2:19" ht="15.75" customHeight="1">
      <c r="B16" s="482"/>
      <c r="C16" s="158" t="s">
        <v>601</v>
      </c>
      <c r="D16" s="158">
        <v>46</v>
      </c>
      <c r="E16" s="158">
        <v>73</v>
      </c>
      <c r="F16" s="158">
        <v>99</v>
      </c>
      <c r="G16" s="158">
        <v>122</v>
      </c>
      <c r="H16" s="158">
        <v>142</v>
      </c>
      <c r="I16" s="158">
        <v>158</v>
      </c>
      <c r="J16" s="158">
        <v>172</v>
      </c>
      <c r="K16" s="158">
        <v>184</v>
      </c>
      <c r="L16" s="158">
        <v>194</v>
      </c>
      <c r="M16" s="158">
        <v>202</v>
      </c>
      <c r="N16" s="158">
        <v>208</v>
      </c>
      <c r="O16" s="158">
        <v>214</v>
      </c>
      <c r="P16" s="158">
        <v>218</v>
      </c>
      <c r="Q16" s="158">
        <v>223</v>
      </c>
      <c r="R16" s="158">
        <v>227</v>
      </c>
      <c r="S16" s="158">
        <v>231</v>
      </c>
    </row>
    <row r="17" spans="2:19" ht="15.75" customHeight="1">
      <c r="B17" s="482" t="s">
        <v>587</v>
      </c>
      <c r="C17" s="158" t="s">
        <v>599</v>
      </c>
      <c r="D17" s="158">
        <v>105</v>
      </c>
      <c r="E17" s="158">
        <v>154</v>
      </c>
      <c r="F17" s="158">
        <v>199</v>
      </c>
      <c r="G17" s="158">
        <v>240</v>
      </c>
      <c r="H17" s="158">
        <v>274</v>
      </c>
      <c r="I17" s="158">
        <v>303</v>
      </c>
      <c r="J17" s="158">
        <v>327</v>
      </c>
      <c r="K17" s="158">
        <v>348</v>
      </c>
      <c r="L17" s="158">
        <v>365</v>
      </c>
      <c r="M17" s="158">
        <v>380</v>
      </c>
      <c r="N17" s="158">
        <v>391</v>
      </c>
      <c r="O17" s="158">
        <v>400</v>
      </c>
      <c r="P17" s="158">
        <v>408</v>
      </c>
      <c r="Q17" s="158">
        <v>415</v>
      </c>
      <c r="R17" s="158">
        <v>420</v>
      </c>
      <c r="S17" s="158">
        <v>425</v>
      </c>
    </row>
    <row r="18" spans="2:19" ht="15.75" customHeight="1">
      <c r="B18" s="482"/>
      <c r="C18" s="158" t="s">
        <v>600</v>
      </c>
      <c r="D18" s="158">
        <v>84</v>
      </c>
      <c r="E18" s="158">
        <v>123.2</v>
      </c>
      <c r="F18" s="158">
        <v>159.2</v>
      </c>
      <c r="G18" s="158">
        <v>192</v>
      </c>
      <c r="H18" s="158">
        <v>219.2</v>
      </c>
      <c r="I18" s="158">
        <v>242.4</v>
      </c>
      <c r="J18" s="158">
        <v>261.6</v>
      </c>
      <c r="K18" s="158">
        <v>278.4</v>
      </c>
      <c r="L18" s="158">
        <v>292</v>
      </c>
      <c r="M18" s="158">
        <v>304</v>
      </c>
      <c r="N18" s="158">
        <v>312.8</v>
      </c>
      <c r="O18" s="158">
        <v>320</v>
      </c>
      <c r="P18" s="158">
        <v>326.4</v>
      </c>
      <c r="Q18" s="158">
        <v>332</v>
      </c>
      <c r="R18" s="158">
        <v>336</v>
      </c>
      <c r="S18" s="158">
        <v>340</v>
      </c>
    </row>
    <row r="19" spans="2:19" ht="15.75" customHeight="1">
      <c r="B19" s="482"/>
      <c r="C19" s="158" t="s">
        <v>601</v>
      </c>
      <c r="D19" s="158">
        <v>57</v>
      </c>
      <c r="E19" s="158">
        <v>83</v>
      </c>
      <c r="F19" s="158">
        <v>108</v>
      </c>
      <c r="G19" s="158">
        <v>130</v>
      </c>
      <c r="H19" s="158">
        <v>148</v>
      </c>
      <c r="I19" s="158">
        <v>163</v>
      </c>
      <c r="J19" s="158">
        <v>177</v>
      </c>
      <c r="K19" s="158">
        <v>187</v>
      </c>
      <c r="L19" s="158">
        <v>197</v>
      </c>
      <c r="M19" s="158">
        <v>204</v>
      </c>
      <c r="N19" s="158">
        <v>210</v>
      </c>
      <c r="O19" s="158">
        <v>216</v>
      </c>
      <c r="P19" s="158">
        <v>220</v>
      </c>
      <c r="Q19" s="158">
        <v>225</v>
      </c>
      <c r="R19" s="158">
        <v>229</v>
      </c>
      <c r="S19" s="158">
        <v>233</v>
      </c>
    </row>
    <row r="20" spans="2:19" ht="15.75" customHeight="1">
      <c r="B20" s="482" t="s">
        <v>588</v>
      </c>
      <c r="C20" s="158" t="s">
        <v>599</v>
      </c>
      <c r="D20" s="158">
        <v>123</v>
      </c>
      <c r="E20" s="158">
        <v>170</v>
      </c>
      <c r="F20" s="158">
        <v>213</v>
      </c>
      <c r="G20" s="158">
        <v>252</v>
      </c>
      <c r="H20" s="158">
        <v>283</v>
      </c>
      <c r="I20" s="158">
        <v>311</v>
      </c>
      <c r="J20" s="158">
        <v>334</v>
      </c>
      <c r="K20" s="158">
        <v>353</v>
      </c>
      <c r="L20" s="158">
        <v>369</v>
      </c>
      <c r="M20" s="158">
        <v>383</v>
      </c>
      <c r="N20" s="158">
        <v>394</v>
      </c>
      <c r="O20" s="158">
        <v>403</v>
      </c>
      <c r="P20" s="158">
        <v>411</v>
      </c>
      <c r="Q20" s="158">
        <v>418</v>
      </c>
      <c r="R20" s="158">
        <v>423</v>
      </c>
      <c r="S20" s="158">
        <v>428</v>
      </c>
    </row>
    <row r="21" spans="2:19" ht="15.75" customHeight="1">
      <c r="B21" s="482"/>
      <c r="C21" s="158" t="s">
        <v>600</v>
      </c>
      <c r="D21" s="158">
        <v>98.4</v>
      </c>
      <c r="E21" s="158">
        <v>136</v>
      </c>
      <c r="F21" s="158">
        <v>170.4</v>
      </c>
      <c r="G21" s="158">
        <v>201.6</v>
      </c>
      <c r="H21" s="158">
        <v>226.4</v>
      </c>
      <c r="I21" s="158">
        <v>248.8</v>
      </c>
      <c r="J21" s="158">
        <v>267.2</v>
      </c>
      <c r="K21" s="158">
        <v>282.4</v>
      </c>
      <c r="L21" s="158">
        <v>295.2</v>
      </c>
      <c r="M21" s="158">
        <v>306.4</v>
      </c>
      <c r="N21" s="158">
        <v>315.2</v>
      </c>
      <c r="O21" s="158">
        <v>322.4</v>
      </c>
      <c r="P21" s="158">
        <v>328.8</v>
      </c>
      <c r="Q21" s="158">
        <v>334.4</v>
      </c>
      <c r="R21" s="158">
        <v>338.4</v>
      </c>
      <c r="S21" s="158">
        <v>342.4</v>
      </c>
    </row>
    <row r="22" spans="2:19" ht="15.75" customHeight="1">
      <c r="B22" s="482"/>
      <c r="C22" s="158" t="s">
        <v>601</v>
      </c>
      <c r="D22" s="158">
        <v>67</v>
      </c>
      <c r="E22" s="158">
        <v>92</v>
      </c>
      <c r="F22" s="158">
        <v>116</v>
      </c>
      <c r="G22" s="158">
        <v>136</v>
      </c>
      <c r="H22" s="158">
        <v>153</v>
      </c>
      <c r="I22" s="158">
        <v>168</v>
      </c>
      <c r="J22" s="158">
        <v>180</v>
      </c>
      <c r="K22" s="158">
        <v>190</v>
      </c>
      <c r="L22" s="158">
        <v>199</v>
      </c>
      <c r="M22" s="158">
        <v>206</v>
      </c>
      <c r="N22" s="158">
        <v>212</v>
      </c>
      <c r="O22" s="158">
        <v>218</v>
      </c>
      <c r="P22" s="158">
        <v>222</v>
      </c>
      <c r="Q22" s="158">
        <v>227</v>
      </c>
      <c r="R22" s="158">
        <v>231</v>
      </c>
      <c r="S22" s="158">
        <v>235</v>
      </c>
    </row>
    <row r="23" spans="2:19" ht="15.75" customHeight="1">
      <c r="B23" s="482" t="s">
        <v>589</v>
      </c>
      <c r="C23" s="158" t="s">
        <v>599</v>
      </c>
      <c r="D23" s="158">
        <v>139</v>
      </c>
      <c r="E23" s="158">
        <v>184</v>
      </c>
      <c r="F23" s="158">
        <v>225</v>
      </c>
      <c r="G23" s="158">
        <v>261</v>
      </c>
      <c r="H23" s="158">
        <v>291</v>
      </c>
      <c r="I23" s="158">
        <v>318</v>
      </c>
      <c r="J23" s="158">
        <v>339</v>
      </c>
      <c r="K23" s="158">
        <v>357</v>
      </c>
      <c r="L23" s="158">
        <v>372</v>
      </c>
      <c r="M23" s="158">
        <v>386</v>
      </c>
      <c r="N23" s="158">
        <v>397</v>
      </c>
      <c r="O23" s="158">
        <v>406</v>
      </c>
      <c r="P23" s="158">
        <v>414</v>
      </c>
      <c r="Q23" s="158">
        <v>421</v>
      </c>
      <c r="R23" s="158">
        <v>426</v>
      </c>
      <c r="S23" s="158">
        <v>431</v>
      </c>
    </row>
    <row r="24" spans="2:19" ht="15.75" customHeight="1">
      <c r="B24" s="482"/>
      <c r="C24" s="158" t="s">
        <v>600</v>
      </c>
      <c r="D24" s="158">
        <v>111.2</v>
      </c>
      <c r="E24" s="158">
        <v>147.2</v>
      </c>
      <c r="F24" s="158">
        <v>180</v>
      </c>
      <c r="G24" s="158">
        <v>208.8</v>
      </c>
      <c r="H24" s="158">
        <v>232.8</v>
      </c>
      <c r="I24" s="158">
        <v>254.4</v>
      </c>
      <c r="J24" s="158">
        <v>271.2</v>
      </c>
      <c r="K24" s="158">
        <v>285.6</v>
      </c>
      <c r="L24" s="158">
        <v>297.6</v>
      </c>
      <c r="M24" s="158">
        <v>308.8</v>
      </c>
      <c r="N24" s="158">
        <v>317.6</v>
      </c>
      <c r="O24" s="158">
        <v>324.8</v>
      </c>
      <c r="P24" s="158">
        <v>331.2</v>
      </c>
      <c r="Q24" s="158">
        <v>336.8</v>
      </c>
      <c r="R24" s="158">
        <v>340.8</v>
      </c>
      <c r="S24" s="158">
        <v>344.8</v>
      </c>
    </row>
    <row r="25" spans="2:19" ht="15.75" customHeight="1">
      <c r="B25" s="482"/>
      <c r="C25" s="158" t="s">
        <v>601</v>
      </c>
      <c r="D25" s="158">
        <v>76</v>
      </c>
      <c r="E25" s="158">
        <v>100</v>
      </c>
      <c r="F25" s="158">
        <v>122</v>
      </c>
      <c r="G25" s="158">
        <v>141</v>
      </c>
      <c r="H25" s="158">
        <v>158</v>
      </c>
      <c r="I25" s="158">
        <v>171</v>
      </c>
      <c r="J25" s="158">
        <v>183</v>
      </c>
      <c r="K25" s="158">
        <v>192</v>
      </c>
      <c r="L25" s="158">
        <v>201</v>
      </c>
      <c r="M25" s="158">
        <v>208</v>
      </c>
      <c r="N25" s="158">
        <v>214</v>
      </c>
      <c r="O25" s="158">
        <v>220</v>
      </c>
      <c r="P25" s="158">
        <v>224</v>
      </c>
      <c r="Q25" s="158">
        <v>229</v>
      </c>
      <c r="R25" s="158">
        <v>233</v>
      </c>
      <c r="S25" s="158">
        <v>237</v>
      </c>
    </row>
    <row r="26" spans="2:19" ht="15.75" customHeight="1">
      <c r="B26" s="482" t="s">
        <v>590</v>
      </c>
      <c r="C26" s="158" t="s">
        <v>599</v>
      </c>
      <c r="D26" s="158">
        <v>153</v>
      </c>
      <c r="E26" s="158">
        <v>196</v>
      </c>
      <c r="F26" s="158">
        <v>234</v>
      </c>
      <c r="G26" s="158">
        <v>269</v>
      </c>
      <c r="H26" s="158">
        <v>298</v>
      </c>
      <c r="I26" s="158">
        <v>323</v>
      </c>
      <c r="J26" s="158">
        <v>343</v>
      </c>
      <c r="K26" s="158">
        <v>360</v>
      </c>
      <c r="L26" s="158">
        <v>375</v>
      </c>
      <c r="M26" s="158">
        <v>389</v>
      </c>
      <c r="N26" s="158">
        <v>400</v>
      </c>
      <c r="O26" s="158">
        <v>409</v>
      </c>
      <c r="P26" s="158">
        <v>417</v>
      </c>
      <c r="Q26" s="158">
        <v>424</v>
      </c>
      <c r="R26" s="158">
        <v>429</v>
      </c>
      <c r="S26" s="158">
        <v>434</v>
      </c>
    </row>
    <row r="27" spans="2:19" ht="15.75" customHeight="1">
      <c r="B27" s="482"/>
      <c r="C27" s="158" t="s">
        <v>600</v>
      </c>
      <c r="D27" s="158">
        <v>122.4</v>
      </c>
      <c r="E27" s="158">
        <v>156.8</v>
      </c>
      <c r="F27" s="158">
        <v>187.2</v>
      </c>
      <c r="G27" s="158">
        <v>215.2</v>
      </c>
      <c r="H27" s="158">
        <v>238.4</v>
      </c>
      <c r="I27" s="158">
        <v>258.4</v>
      </c>
      <c r="J27" s="158">
        <v>274.4</v>
      </c>
      <c r="K27" s="158">
        <v>288</v>
      </c>
      <c r="L27" s="158">
        <v>300</v>
      </c>
      <c r="M27" s="158">
        <v>311.2</v>
      </c>
      <c r="N27" s="158">
        <v>320</v>
      </c>
      <c r="O27" s="158">
        <v>327.2</v>
      </c>
      <c r="P27" s="158">
        <v>333.6</v>
      </c>
      <c r="Q27" s="158">
        <v>339.2</v>
      </c>
      <c r="R27" s="158">
        <v>343.2</v>
      </c>
      <c r="S27" s="158">
        <v>347.2</v>
      </c>
    </row>
    <row r="28" spans="2:19" ht="15.75" customHeight="1">
      <c r="B28" s="482"/>
      <c r="C28" s="158" t="s">
        <v>601</v>
      </c>
      <c r="D28" s="158">
        <v>84</v>
      </c>
      <c r="E28" s="158">
        <v>106</v>
      </c>
      <c r="F28" s="158">
        <v>127</v>
      </c>
      <c r="G28" s="158">
        <v>146</v>
      </c>
      <c r="H28" s="158">
        <v>161</v>
      </c>
      <c r="I28" s="158">
        <v>174</v>
      </c>
      <c r="J28" s="158">
        <v>185</v>
      </c>
      <c r="K28" s="158">
        <v>194</v>
      </c>
      <c r="L28" s="158">
        <v>203</v>
      </c>
      <c r="M28" s="158">
        <v>210</v>
      </c>
      <c r="N28" s="158">
        <v>216</v>
      </c>
      <c r="O28" s="158">
        <v>222</v>
      </c>
      <c r="P28" s="158">
        <v>226</v>
      </c>
      <c r="Q28" s="158">
        <v>231</v>
      </c>
      <c r="R28" s="158">
        <v>235</v>
      </c>
      <c r="S28" s="158">
        <v>239</v>
      </c>
    </row>
    <row r="29" spans="2:19" ht="15.75" customHeight="1">
      <c r="B29" s="482" t="s">
        <v>591</v>
      </c>
      <c r="C29" s="158" t="s">
        <v>599</v>
      </c>
      <c r="D29" s="158">
        <v>165</v>
      </c>
      <c r="E29" s="158">
        <v>205</v>
      </c>
      <c r="F29" s="158">
        <v>242</v>
      </c>
      <c r="G29" s="158">
        <v>276</v>
      </c>
      <c r="H29" s="158">
        <v>303</v>
      </c>
      <c r="I29" s="158">
        <v>327</v>
      </c>
      <c r="J29" s="158">
        <v>346</v>
      </c>
      <c r="K29" s="158">
        <v>363</v>
      </c>
      <c r="L29" s="158">
        <v>378</v>
      </c>
      <c r="M29" s="158">
        <v>392</v>
      </c>
      <c r="N29" s="158">
        <v>403</v>
      </c>
      <c r="O29" s="158">
        <v>412</v>
      </c>
      <c r="P29" s="158">
        <v>420</v>
      </c>
      <c r="Q29" s="158">
        <v>427</v>
      </c>
      <c r="R29" s="158">
        <v>432</v>
      </c>
      <c r="S29" s="158">
        <v>437</v>
      </c>
    </row>
    <row r="30" spans="2:19" ht="15.75" customHeight="1">
      <c r="B30" s="482"/>
      <c r="C30" s="158" t="s">
        <v>600</v>
      </c>
      <c r="D30" s="158">
        <v>132</v>
      </c>
      <c r="E30" s="158">
        <v>164</v>
      </c>
      <c r="F30" s="158">
        <v>193.6</v>
      </c>
      <c r="G30" s="158">
        <v>220.8</v>
      </c>
      <c r="H30" s="158">
        <v>242.4</v>
      </c>
      <c r="I30" s="158">
        <v>261.6</v>
      </c>
      <c r="J30" s="158">
        <v>276.8</v>
      </c>
      <c r="K30" s="158">
        <v>290.4</v>
      </c>
      <c r="L30" s="158">
        <v>302.4</v>
      </c>
      <c r="M30" s="158">
        <v>313.6</v>
      </c>
      <c r="N30" s="158">
        <v>322.4</v>
      </c>
      <c r="O30" s="158">
        <v>329.6</v>
      </c>
      <c r="P30" s="158">
        <v>336</v>
      </c>
      <c r="Q30" s="158">
        <v>341.6</v>
      </c>
      <c r="R30" s="158">
        <v>345.6</v>
      </c>
      <c r="S30" s="158">
        <v>349.6</v>
      </c>
    </row>
    <row r="31" spans="2:19" ht="15.75" customHeight="1">
      <c r="B31" s="482"/>
      <c r="C31" s="158" t="s">
        <v>601</v>
      </c>
      <c r="D31" s="158">
        <v>90</v>
      </c>
      <c r="E31" s="158">
        <v>111</v>
      </c>
      <c r="F31" s="158">
        <v>132</v>
      </c>
      <c r="G31" s="158">
        <v>149</v>
      </c>
      <c r="H31" s="158">
        <v>164</v>
      </c>
      <c r="I31" s="158">
        <v>176</v>
      </c>
      <c r="J31" s="158">
        <v>187</v>
      </c>
      <c r="K31" s="158">
        <v>196</v>
      </c>
      <c r="L31" s="158">
        <v>205</v>
      </c>
      <c r="M31" s="158">
        <v>212</v>
      </c>
      <c r="N31" s="158">
        <v>218</v>
      </c>
      <c r="O31" s="158">
        <v>224</v>
      </c>
      <c r="P31" s="158">
        <v>228</v>
      </c>
      <c r="Q31" s="158">
        <v>233</v>
      </c>
      <c r="R31" s="158">
        <v>237</v>
      </c>
      <c r="S31" s="158">
        <v>241</v>
      </c>
    </row>
    <row r="32" spans="2:19" ht="15.75" customHeight="1">
      <c r="B32" s="482" t="s">
        <v>592</v>
      </c>
      <c r="C32" s="158" t="s">
        <v>599</v>
      </c>
      <c r="D32" s="158">
        <v>174</v>
      </c>
      <c r="E32" s="158">
        <v>213</v>
      </c>
      <c r="F32" s="158">
        <v>249</v>
      </c>
      <c r="G32" s="158">
        <v>281</v>
      </c>
      <c r="H32" s="158">
        <v>307</v>
      </c>
      <c r="I32" s="158">
        <v>330</v>
      </c>
      <c r="J32" s="158">
        <v>349</v>
      </c>
      <c r="K32" s="158">
        <v>366</v>
      </c>
      <c r="L32" s="158">
        <v>381</v>
      </c>
      <c r="M32" s="158">
        <v>395</v>
      </c>
      <c r="N32" s="158">
        <v>406</v>
      </c>
      <c r="O32" s="158">
        <v>415</v>
      </c>
      <c r="P32" s="158">
        <v>423</v>
      </c>
      <c r="Q32" s="158">
        <v>430</v>
      </c>
      <c r="R32" s="158">
        <v>435</v>
      </c>
      <c r="S32" s="158">
        <v>440</v>
      </c>
    </row>
    <row r="33" spans="2:19" ht="15.75" customHeight="1">
      <c r="B33" s="482"/>
      <c r="C33" s="158" t="s">
        <v>600</v>
      </c>
      <c r="D33" s="158">
        <v>139.2</v>
      </c>
      <c r="E33" s="158">
        <v>170.4</v>
      </c>
      <c r="F33" s="158">
        <v>199.2</v>
      </c>
      <c r="G33" s="158">
        <v>224.8</v>
      </c>
      <c r="H33" s="158">
        <v>245.6</v>
      </c>
      <c r="I33" s="158">
        <v>264</v>
      </c>
      <c r="J33" s="158">
        <v>279.2</v>
      </c>
      <c r="K33" s="158">
        <v>292.8</v>
      </c>
      <c r="L33" s="158">
        <v>304.8</v>
      </c>
      <c r="M33" s="158">
        <v>316</v>
      </c>
      <c r="N33" s="158">
        <v>324.8</v>
      </c>
      <c r="O33" s="158">
        <v>332</v>
      </c>
      <c r="P33" s="158">
        <v>338.4</v>
      </c>
      <c r="Q33" s="158">
        <v>344</v>
      </c>
      <c r="R33" s="158">
        <v>348</v>
      </c>
      <c r="S33" s="158">
        <v>352</v>
      </c>
    </row>
    <row r="34" spans="2:19" ht="15.75" customHeight="1">
      <c r="B34" s="482"/>
      <c r="C34" s="158" t="s">
        <v>601</v>
      </c>
      <c r="D34" s="158">
        <v>95</v>
      </c>
      <c r="E34" s="158">
        <v>116</v>
      </c>
      <c r="F34" s="158">
        <v>135</v>
      </c>
      <c r="G34" s="158">
        <v>152</v>
      </c>
      <c r="H34" s="158">
        <v>166</v>
      </c>
      <c r="I34" s="158">
        <v>178</v>
      </c>
      <c r="J34" s="158">
        <v>189</v>
      </c>
      <c r="K34" s="158">
        <v>198</v>
      </c>
      <c r="L34" s="158">
        <v>207</v>
      </c>
      <c r="M34" s="158">
        <v>214</v>
      </c>
      <c r="N34" s="158">
        <v>220</v>
      </c>
      <c r="O34" s="158">
        <v>226</v>
      </c>
      <c r="P34" s="158">
        <v>230</v>
      </c>
      <c r="Q34" s="158">
        <v>235</v>
      </c>
      <c r="R34" s="158">
        <v>239</v>
      </c>
      <c r="S34" s="158">
        <v>243</v>
      </c>
    </row>
    <row r="35" spans="2:19" ht="15.75" customHeight="1">
      <c r="B35" s="482" t="s">
        <v>593</v>
      </c>
      <c r="C35" s="158" t="s">
        <v>599</v>
      </c>
      <c r="D35" s="158">
        <v>182</v>
      </c>
      <c r="E35" s="158">
        <v>220</v>
      </c>
      <c r="F35" s="158">
        <v>254</v>
      </c>
      <c r="G35" s="158">
        <v>285</v>
      </c>
      <c r="H35" s="158">
        <v>310</v>
      </c>
      <c r="I35" s="158">
        <v>333</v>
      </c>
      <c r="J35" s="158">
        <v>352</v>
      </c>
      <c r="K35" s="158">
        <v>369</v>
      </c>
      <c r="L35" s="158">
        <v>384</v>
      </c>
      <c r="M35" s="158">
        <v>398</v>
      </c>
      <c r="N35" s="158">
        <v>409</v>
      </c>
      <c r="O35" s="158">
        <v>418</v>
      </c>
      <c r="P35" s="158">
        <v>426</v>
      </c>
      <c r="Q35" s="158">
        <v>433</v>
      </c>
      <c r="R35" s="158">
        <v>438</v>
      </c>
      <c r="S35" s="158">
        <v>443</v>
      </c>
    </row>
    <row r="36" spans="2:19" ht="15.75" customHeight="1">
      <c r="B36" s="482"/>
      <c r="C36" s="158" t="s">
        <v>600</v>
      </c>
      <c r="D36" s="158">
        <v>145.6</v>
      </c>
      <c r="E36" s="158">
        <v>176</v>
      </c>
      <c r="F36" s="158">
        <v>203.2</v>
      </c>
      <c r="G36" s="158">
        <v>228</v>
      </c>
      <c r="H36" s="158">
        <v>248</v>
      </c>
      <c r="I36" s="158">
        <v>266.4</v>
      </c>
      <c r="J36" s="158">
        <v>281.6</v>
      </c>
      <c r="K36" s="158">
        <v>295.2</v>
      </c>
      <c r="L36" s="158">
        <v>307.2</v>
      </c>
      <c r="M36" s="158">
        <v>318.4</v>
      </c>
      <c r="N36" s="158">
        <v>327.2</v>
      </c>
      <c r="O36" s="158">
        <v>334.4</v>
      </c>
      <c r="P36" s="158">
        <v>340.8</v>
      </c>
      <c r="Q36" s="158">
        <v>346.4</v>
      </c>
      <c r="R36" s="158">
        <v>350.4</v>
      </c>
      <c r="S36" s="158">
        <v>354.4</v>
      </c>
    </row>
    <row r="37" spans="2:19" ht="15.75" customHeight="1">
      <c r="B37" s="482"/>
      <c r="C37" s="158" t="s">
        <v>601</v>
      </c>
      <c r="D37" s="158">
        <v>100</v>
      </c>
      <c r="E37" s="158">
        <v>119</v>
      </c>
      <c r="F37" s="158">
        <v>138</v>
      </c>
      <c r="G37" s="158">
        <v>154</v>
      </c>
      <c r="H37" s="158">
        <v>168</v>
      </c>
      <c r="I37" s="158">
        <v>180</v>
      </c>
      <c r="J37" s="158">
        <v>191</v>
      </c>
      <c r="K37" s="158">
        <v>200</v>
      </c>
      <c r="L37" s="158">
        <v>209</v>
      </c>
      <c r="M37" s="158">
        <v>216</v>
      </c>
      <c r="N37" s="158">
        <v>222</v>
      </c>
      <c r="O37" s="158">
        <v>228</v>
      </c>
      <c r="P37" s="158">
        <v>232</v>
      </c>
      <c r="Q37" s="158">
        <v>237</v>
      </c>
      <c r="R37" s="158">
        <v>241</v>
      </c>
      <c r="S37" s="158">
        <v>245</v>
      </c>
    </row>
    <row r="38" spans="2:19" ht="15.75" customHeight="1">
      <c r="B38" s="482" t="s">
        <v>594</v>
      </c>
      <c r="C38" s="158" t="s">
        <v>599</v>
      </c>
      <c r="D38" s="158">
        <v>189</v>
      </c>
      <c r="E38" s="158">
        <v>225</v>
      </c>
      <c r="F38" s="158">
        <v>258</v>
      </c>
      <c r="G38" s="158">
        <v>288</v>
      </c>
      <c r="H38" s="158">
        <v>313</v>
      </c>
      <c r="I38" s="158">
        <v>336</v>
      </c>
      <c r="J38" s="158">
        <v>355</v>
      </c>
      <c r="K38" s="158">
        <v>372</v>
      </c>
      <c r="L38" s="158">
        <v>387</v>
      </c>
      <c r="M38" s="158">
        <v>401</v>
      </c>
      <c r="N38" s="158">
        <v>412</v>
      </c>
      <c r="O38" s="158">
        <v>421</v>
      </c>
      <c r="P38" s="158">
        <v>429</v>
      </c>
      <c r="Q38" s="158">
        <v>436</v>
      </c>
      <c r="R38" s="158">
        <v>441</v>
      </c>
      <c r="S38" s="158">
        <v>446</v>
      </c>
    </row>
    <row r="39" spans="2:19" ht="15.75" customHeight="1">
      <c r="B39" s="482"/>
      <c r="C39" s="158" t="s">
        <v>600</v>
      </c>
      <c r="D39" s="158">
        <v>151.2</v>
      </c>
      <c r="E39" s="158">
        <v>180</v>
      </c>
      <c r="F39" s="158">
        <v>206.4</v>
      </c>
      <c r="G39" s="158">
        <v>230.4</v>
      </c>
      <c r="H39" s="158">
        <v>250.4</v>
      </c>
      <c r="I39" s="158">
        <v>268.8</v>
      </c>
      <c r="J39" s="158">
        <v>284</v>
      </c>
      <c r="K39" s="158">
        <v>297.6</v>
      </c>
      <c r="L39" s="158">
        <v>309.6</v>
      </c>
      <c r="M39" s="158">
        <v>320.8</v>
      </c>
      <c r="N39" s="158">
        <v>329.6</v>
      </c>
      <c r="O39" s="158">
        <v>336.8</v>
      </c>
      <c r="P39" s="158">
        <v>343.2</v>
      </c>
      <c r="Q39" s="158">
        <v>348.8</v>
      </c>
      <c r="R39" s="158">
        <v>352.8</v>
      </c>
      <c r="S39" s="158">
        <v>356.8</v>
      </c>
    </row>
    <row r="40" spans="2:19" ht="15.75" customHeight="1">
      <c r="B40" s="482"/>
      <c r="C40" s="158" t="s">
        <v>601</v>
      </c>
      <c r="D40" s="158">
        <v>103</v>
      </c>
      <c r="E40" s="158">
        <v>122</v>
      </c>
      <c r="F40" s="158">
        <v>140</v>
      </c>
      <c r="G40" s="158">
        <v>156</v>
      </c>
      <c r="H40" s="158">
        <v>170</v>
      </c>
      <c r="I40" s="158">
        <v>182</v>
      </c>
      <c r="J40" s="158">
        <v>193</v>
      </c>
      <c r="K40" s="158">
        <v>202</v>
      </c>
      <c r="L40" s="158">
        <v>211</v>
      </c>
      <c r="M40" s="158">
        <v>218</v>
      </c>
      <c r="N40" s="158">
        <v>224</v>
      </c>
      <c r="O40" s="158">
        <v>230</v>
      </c>
      <c r="P40" s="158">
        <v>234</v>
      </c>
      <c r="Q40" s="158">
        <v>239</v>
      </c>
      <c r="R40" s="158">
        <v>243</v>
      </c>
      <c r="S40" s="158">
        <v>247</v>
      </c>
    </row>
    <row r="41" spans="2:19" ht="15.75" customHeight="1">
      <c r="B41" s="482" t="s">
        <v>595</v>
      </c>
      <c r="C41" s="158" t="s">
        <v>599</v>
      </c>
      <c r="D41" s="158">
        <v>194</v>
      </c>
      <c r="E41" s="158">
        <v>229</v>
      </c>
      <c r="F41" s="158">
        <v>261</v>
      </c>
      <c r="G41" s="158">
        <v>291</v>
      </c>
      <c r="H41" s="158">
        <v>316</v>
      </c>
      <c r="I41" s="158">
        <v>339</v>
      </c>
      <c r="J41" s="158">
        <v>358</v>
      </c>
      <c r="K41" s="158">
        <v>375</v>
      </c>
      <c r="L41" s="158">
        <v>390</v>
      </c>
      <c r="M41" s="158">
        <v>404</v>
      </c>
      <c r="N41" s="158">
        <v>415</v>
      </c>
      <c r="O41" s="158">
        <v>424</v>
      </c>
      <c r="P41" s="158">
        <v>432</v>
      </c>
      <c r="Q41" s="158">
        <v>439</v>
      </c>
      <c r="R41" s="158">
        <v>444</v>
      </c>
      <c r="S41" s="158">
        <v>449</v>
      </c>
    </row>
    <row r="42" spans="2:19" ht="15.75" customHeight="1">
      <c r="B42" s="482"/>
      <c r="C42" s="158" t="s">
        <v>600</v>
      </c>
      <c r="D42" s="158">
        <v>155.2</v>
      </c>
      <c r="E42" s="158">
        <v>183.2</v>
      </c>
      <c r="F42" s="158">
        <v>208.8</v>
      </c>
      <c r="G42" s="158">
        <v>232.8</v>
      </c>
      <c r="H42" s="158">
        <v>252.8</v>
      </c>
      <c r="I42" s="158">
        <v>271.2</v>
      </c>
      <c r="J42" s="158">
        <v>286.4</v>
      </c>
      <c r="K42" s="158">
        <v>300</v>
      </c>
      <c r="L42" s="158">
        <v>312</v>
      </c>
      <c r="M42" s="158">
        <v>323.2</v>
      </c>
      <c r="N42" s="158">
        <v>332</v>
      </c>
      <c r="O42" s="158">
        <v>339.2</v>
      </c>
      <c r="P42" s="158">
        <v>345.6</v>
      </c>
      <c r="Q42" s="158">
        <v>351.2</v>
      </c>
      <c r="R42" s="158">
        <v>355.2</v>
      </c>
      <c r="S42" s="158">
        <v>359.2</v>
      </c>
    </row>
    <row r="43" spans="2:19" ht="15.75" customHeight="1">
      <c r="B43" s="482"/>
      <c r="C43" s="158" t="s">
        <v>601</v>
      </c>
      <c r="D43" s="158">
        <v>106</v>
      </c>
      <c r="E43" s="158">
        <v>124</v>
      </c>
      <c r="F43" s="158">
        <v>142</v>
      </c>
      <c r="G43" s="158">
        <v>158</v>
      </c>
      <c r="H43" s="158">
        <v>172</v>
      </c>
      <c r="I43" s="158">
        <v>184</v>
      </c>
      <c r="J43" s="158">
        <v>195</v>
      </c>
      <c r="K43" s="158">
        <v>204</v>
      </c>
      <c r="L43" s="158">
        <v>213</v>
      </c>
      <c r="M43" s="158">
        <v>220</v>
      </c>
      <c r="N43" s="158">
        <v>226</v>
      </c>
      <c r="O43" s="158">
        <v>232</v>
      </c>
      <c r="P43" s="158">
        <v>236</v>
      </c>
      <c r="Q43" s="158">
        <v>241</v>
      </c>
      <c r="R43" s="158">
        <v>245</v>
      </c>
      <c r="S43" s="158">
        <v>249</v>
      </c>
    </row>
    <row r="44" spans="2:19" ht="15.75" customHeight="1">
      <c r="B44" s="482" t="s">
        <v>596</v>
      </c>
      <c r="C44" s="158" t="s">
        <v>599</v>
      </c>
      <c r="D44" s="158">
        <v>198</v>
      </c>
      <c r="E44" s="158">
        <v>232</v>
      </c>
      <c r="F44" s="158">
        <v>264</v>
      </c>
      <c r="G44" s="158">
        <v>294</v>
      </c>
      <c r="H44" s="158">
        <v>319</v>
      </c>
      <c r="I44" s="158">
        <v>342</v>
      </c>
      <c r="J44" s="158">
        <v>361</v>
      </c>
      <c r="K44" s="158">
        <v>378</v>
      </c>
      <c r="L44" s="158">
        <v>393</v>
      </c>
      <c r="M44" s="158">
        <v>407</v>
      </c>
      <c r="N44" s="158">
        <v>418</v>
      </c>
      <c r="O44" s="158">
        <v>427</v>
      </c>
      <c r="P44" s="158">
        <v>435</v>
      </c>
      <c r="Q44" s="158">
        <v>442</v>
      </c>
      <c r="R44" s="158">
        <v>447</v>
      </c>
      <c r="S44" s="158">
        <v>452</v>
      </c>
    </row>
    <row r="45" spans="2:19" ht="15.75" customHeight="1">
      <c r="B45" s="482"/>
      <c r="C45" s="158" t="s">
        <v>600</v>
      </c>
      <c r="D45" s="158">
        <v>158.4</v>
      </c>
      <c r="E45" s="158">
        <v>185.6</v>
      </c>
      <c r="F45" s="158">
        <v>211.2</v>
      </c>
      <c r="G45" s="158">
        <v>235.2</v>
      </c>
      <c r="H45" s="158">
        <v>255.2</v>
      </c>
      <c r="I45" s="158">
        <v>273.6</v>
      </c>
      <c r="J45" s="158">
        <v>288.8</v>
      </c>
      <c r="K45" s="158">
        <v>302.4</v>
      </c>
      <c r="L45" s="158">
        <v>314.4</v>
      </c>
      <c r="M45" s="158">
        <v>325.6</v>
      </c>
      <c r="N45" s="158">
        <v>334.4</v>
      </c>
      <c r="O45" s="158">
        <v>341.6</v>
      </c>
      <c r="P45" s="158">
        <v>348</v>
      </c>
      <c r="Q45" s="158">
        <v>353.6</v>
      </c>
      <c r="R45" s="158">
        <v>357.6</v>
      </c>
      <c r="S45" s="158">
        <v>361.6</v>
      </c>
    </row>
    <row r="46" spans="2:19" ht="15.75" customHeight="1">
      <c r="B46" s="482"/>
      <c r="C46" s="158" t="s">
        <v>601</v>
      </c>
      <c r="D46" s="158">
        <v>108</v>
      </c>
      <c r="E46" s="158">
        <v>126</v>
      </c>
      <c r="F46" s="158">
        <v>144</v>
      </c>
      <c r="G46" s="158">
        <v>160</v>
      </c>
      <c r="H46" s="158">
        <v>174</v>
      </c>
      <c r="I46" s="158">
        <v>186</v>
      </c>
      <c r="J46" s="158">
        <v>197</v>
      </c>
      <c r="K46" s="158">
        <v>206</v>
      </c>
      <c r="L46" s="158">
        <v>215</v>
      </c>
      <c r="M46" s="158">
        <v>222</v>
      </c>
      <c r="N46" s="158">
        <v>228</v>
      </c>
      <c r="O46" s="158">
        <v>234</v>
      </c>
      <c r="P46" s="158">
        <v>238</v>
      </c>
      <c r="Q46" s="158">
        <v>243</v>
      </c>
      <c r="R46" s="158">
        <v>247</v>
      </c>
      <c r="S46" s="158">
        <v>251</v>
      </c>
    </row>
    <row r="47" spans="2:19" ht="15.75" customHeight="1">
      <c r="B47" s="482" t="s">
        <v>597</v>
      </c>
      <c r="C47" s="158" t="s">
        <v>599</v>
      </c>
      <c r="D47" s="158">
        <v>201</v>
      </c>
      <c r="E47" s="158">
        <v>235</v>
      </c>
      <c r="F47" s="158">
        <v>267</v>
      </c>
      <c r="G47" s="158">
        <v>297</v>
      </c>
      <c r="H47" s="158">
        <v>322</v>
      </c>
      <c r="I47" s="158">
        <v>345</v>
      </c>
      <c r="J47" s="158">
        <v>364</v>
      </c>
      <c r="K47" s="158">
        <v>381</v>
      </c>
      <c r="L47" s="158">
        <v>396</v>
      </c>
      <c r="M47" s="158">
        <v>410</v>
      </c>
      <c r="N47" s="158">
        <v>421</v>
      </c>
      <c r="O47" s="158">
        <v>430</v>
      </c>
      <c r="P47" s="158">
        <v>438</v>
      </c>
      <c r="Q47" s="158">
        <v>445</v>
      </c>
      <c r="R47" s="158">
        <v>450</v>
      </c>
      <c r="S47" s="158">
        <v>455</v>
      </c>
    </row>
    <row r="48" spans="2:19" ht="15.75" customHeight="1">
      <c r="B48" s="482"/>
      <c r="C48" s="158" t="s">
        <v>600</v>
      </c>
      <c r="D48" s="158">
        <v>160.8</v>
      </c>
      <c r="E48" s="158">
        <v>188</v>
      </c>
      <c r="F48" s="158">
        <v>213.6</v>
      </c>
      <c r="G48" s="158">
        <v>237.6</v>
      </c>
      <c r="H48" s="158">
        <v>257.6</v>
      </c>
      <c r="I48" s="158">
        <v>276</v>
      </c>
      <c r="J48" s="158">
        <v>291.2</v>
      </c>
      <c r="K48" s="158">
        <v>304.8</v>
      </c>
      <c r="L48" s="158">
        <v>316.8</v>
      </c>
      <c r="M48" s="158">
        <v>328</v>
      </c>
      <c r="N48" s="158">
        <v>336.8</v>
      </c>
      <c r="O48" s="158">
        <v>344</v>
      </c>
      <c r="P48" s="158">
        <v>350.4</v>
      </c>
      <c r="Q48" s="158">
        <v>356</v>
      </c>
      <c r="R48" s="158">
        <v>360</v>
      </c>
      <c r="S48" s="158">
        <v>364</v>
      </c>
    </row>
    <row r="49" spans="2:19" ht="15.75" customHeight="1">
      <c r="B49" s="482"/>
      <c r="C49" s="158" t="s">
        <v>601</v>
      </c>
      <c r="D49" s="158">
        <v>110</v>
      </c>
      <c r="E49" s="158">
        <v>128</v>
      </c>
      <c r="F49" s="158">
        <v>146</v>
      </c>
      <c r="G49" s="158">
        <v>162</v>
      </c>
      <c r="H49" s="158">
        <v>176</v>
      </c>
      <c r="I49" s="158">
        <v>188</v>
      </c>
      <c r="J49" s="158">
        <v>199</v>
      </c>
      <c r="K49" s="158">
        <v>208</v>
      </c>
      <c r="L49" s="158">
        <v>217</v>
      </c>
      <c r="M49" s="158">
        <v>224</v>
      </c>
      <c r="N49" s="158">
        <v>230</v>
      </c>
      <c r="O49" s="158">
        <v>236</v>
      </c>
      <c r="P49" s="158">
        <v>240</v>
      </c>
      <c r="Q49" s="158">
        <v>245</v>
      </c>
      <c r="R49" s="158">
        <v>249</v>
      </c>
      <c r="S49" s="158">
        <v>253</v>
      </c>
    </row>
    <row r="50" spans="2:19" ht="15.75" customHeight="1">
      <c r="B50" s="482" t="s">
        <v>598</v>
      </c>
      <c r="C50" s="158" t="s">
        <v>599</v>
      </c>
      <c r="D50" s="158">
        <v>204</v>
      </c>
      <c r="E50" s="158">
        <v>238</v>
      </c>
      <c r="F50" s="158">
        <v>270</v>
      </c>
      <c r="G50" s="158">
        <v>300</v>
      </c>
      <c r="H50" s="158">
        <v>325</v>
      </c>
      <c r="I50" s="158">
        <v>348</v>
      </c>
      <c r="J50" s="158">
        <v>367</v>
      </c>
      <c r="K50" s="158">
        <v>384</v>
      </c>
      <c r="L50" s="158">
        <v>399</v>
      </c>
      <c r="M50" s="158">
        <v>413</v>
      </c>
      <c r="N50" s="158">
        <v>424</v>
      </c>
      <c r="O50" s="158">
        <v>433</v>
      </c>
      <c r="P50" s="158">
        <v>441</v>
      </c>
      <c r="Q50" s="158">
        <v>448</v>
      </c>
      <c r="R50" s="158">
        <v>453</v>
      </c>
      <c r="S50" s="158">
        <v>458</v>
      </c>
    </row>
    <row r="51" spans="2:19" ht="15.75" customHeight="1">
      <c r="B51" s="482"/>
      <c r="C51" s="158" t="s">
        <v>600</v>
      </c>
      <c r="D51" s="158">
        <v>163.2</v>
      </c>
      <c r="E51" s="158">
        <v>190.4</v>
      </c>
      <c r="F51" s="158">
        <v>216</v>
      </c>
      <c r="G51" s="158">
        <v>240</v>
      </c>
      <c r="H51" s="158">
        <v>260</v>
      </c>
      <c r="I51" s="158">
        <v>278.4</v>
      </c>
      <c r="J51" s="158">
        <v>293.6</v>
      </c>
      <c r="K51" s="158">
        <v>307.2</v>
      </c>
      <c r="L51" s="158">
        <v>319.2</v>
      </c>
      <c r="M51" s="158">
        <v>330.4</v>
      </c>
      <c r="N51" s="158">
        <v>339.2</v>
      </c>
      <c r="O51" s="158">
        <v>346.4</v>
      </c>
      <c r="P51" s="158">
        <v>352.8</v>
      </c>
      <c r="Q51" s="158">
        <v>358.4</v>
      </c>
      <c r="R51" s="158">
        <v>362.4</v>
      </c>
      <c r="S51" s="158">
        <v>366.4</v>
      </c>
    </row>
    <row r="52" spans="2:19" ht="15.75" customHeight="1">
      <c r="B52" s="482"/>
      <c r="C52" s="158" t="s">
        <v>601</v>
      </c>
      <c r="D52" s="158">
        <v>112</v>
      </c>
      <c r="E52" s="158">
        <v>130</v>
      </c>
      <c r="F52" s="158">
        <v>148</v>
      </c>
      <c r="G52" s="158">
        <v>164</v>
      </c>
      <c r="H52" s="158">
        <v>178</v>
      </c>
      <c r="I52" s="158">
        <v>190</v>
      </c>
      <c r="J52" s="158">
        <v>201</v>
      </c>
      <c r="K52" s="158">
        <v>210</v>
      </c>
      <c r="L52" s="158">
        <v>219</v>
      </c>
      <c r="M52" s="158">
        <v>226</v>
      </c>
      <c r="N52" s="158">
        <v>232</v>
      </c>
      <c r="O52" s="158">
        <v>238</v>
      </c>
      <c r="P52" s="158">
        <v>242</v>
      </c>
      <c r="Q52" s="158">
        <v>247</v>
      </c>
      <c r="R52" s="158">
        <v>251</v>
      </c>
      <c r="S52" s="158">
        <v>255</v>
      </c>
    </row>
    <row r="53" ht="15.75" customHeight="1"/>
    <row r="54" ht="15.75" customHeight="1">
      <c r="B54" s="155" t="s">
        <v>602</v>
      </c>
    </row>
    <row r="55" ht="15.75" customHeight="1">
      <c r="B55" s="155" t="s">
        <v>603</v>
      </c>
    </row>
    <row r="56" ht="15.75" customHeight="1">
      <c r="B56" s="155" t="s">
        <v>604</v>
      </c>
    </row>
    <row r="57" ht="15.75" customHeight="1">
      <c r="B57" s="155" t="s">
        <v>605</v>
      </c>
    </row>
    <row r="58" ht="15.75" customHeight="1"/>
    <row r="59" ht="15.75" customHeight="1"/>
  </sheetData>
  <sheetProtection/>
  <mergeCells count="18">
    <mergeCell ref="B35:B37"/>
    <mergeCell ref="B38:B40"/>
    <mergeCell ref="B41:B43"/>
    <mergeCell ref="B44:B46"/>
    <mergeCell ref="B47:B49"/>
    <mergeCell ref="B50:B52"/>
    <mergeCell ref="B17:B19"/>
    <mergeCell ref="B20:B22"/>
    <mergeCell ref="B23:B25"/>
    <mergeCell ref="B26:B28"/>
    <mergeCell ref="B29:B31"/>
    <mergeCell ref="B32:B34"/>
    <mergeCell ref="B3:S3"/>
    <mergeCell ref="B4:C4"/>
    <mergeCell ref="B5:B7"/>
    <mergeCell ref="B8:B10"/>
    <mergeCell ref="B11:B13"/>
    <mergeCell ref="B14:B16"/>
  </mergeCells>
  <printOptions/>
  <pageMargins left="0.1968503937007874" right="0.1968503937007874"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codeName="Sheet37">
    <tabColor rgb="FFFF0000"/>
  </sheetPr>
  <dimension ref="B1:L43"/>
  <sheetViews>
    <sheetView workbookViewId="0" topLeftCell="A1">
      <selection activeCell="A1" sqref="A1"/>
    </sheetView>
  </sheetViews>
  <sheetFormatPr defaultColWidth="9.00390625" defaultRowHeight="13.5"/>
  <cols>
    <col min="1" max="1" width="2.50390625" style="33" bestFit="1" customWidth="1"/>
    <col min="2" max="2" width="3.375" style="33" bestFit="1" customWidth="1"/>
    <col min="3" max="3" width="9.00390625" style="33" customWidth="1"/>
    <col min="4" max="4" width="23.875" style="33" bestFit="1" customWidth="1"/>
    <col min="5" max="5" width="6.625" style="33" customWidth="1"/>
    <col min="6" max="6" width="3.375" style="33" bestFit="1" customWidth="1"/>
    <col min="7" max="7" width="9.00390625" style="33" customWidth="1"/>
    <col min="8" max="8" width="23.875" style="33" customWidth="1"/>
    <col min="9" max="9" width="6.625" style="33" customWidth="1"/>
    <col min="10" max="10" width="2.50390625" style="33" bestFit="1" customWidth="1"/>
    <col min="11" max="16384" width="9.00390625" style="33" customWidth="1"/>
  </cols>
  <sheetData>
    <row r="1" spans="2:12" ht="14.25" thickBot="1">
      <c r="B1" s="32" t="s">
        <v>26</v>
      </c>
      <c r="F1" s="283" t="s">
        <v>130</v>
      </c>
      <c r="G1" s="283"/>
      <c r="H1" s="297" t="s">
        <v>131</v>
      </c>
      <c r="I1" s="297"/>
      <c r="L1" s="73"/>
    </row>
    <row r="2" spans="2:9" ht="19.5" customHeight="1" thickBot="1">
      <c r="B2" s="284" t="s">
        <v>134</v>
      </c>
      <c r="C2" s="285"/>
      <c r="D2" s="285"/>
      <c r="E2" s="286"/>
      <c r="F2" s="287" t="s">
        <v>76</v>
      </c>
      <c r="G2" s="288"/>
      <c r="H2" s="289"/>
      <c r="I2" s="290"/>
    </row>
    <row r="3" spans="2:9" ht="19.5" customHeight="1">
      <c r="B3" s="291" t="s">
        <v>4</v>
      </c>
      <c r="C3" s="292"/>
      <c r="D3" s="293"/>
      <c r="E3" s="294"/>
      <c r="F3" s="295" t="s">
        <v>4</v>
      </c>
      <c r="G3" s="296"/>
      <c r="H3" s="293"/>
      <c r="I3" s="294"/>
    </row>
    <row r="4" spans="2:9" ht="19.5" customHeight="1">
      <c r="B4" s="279" t="s">
        <v>28</v>
      </c>
      <c r="C4" s="280"/>
      <c r="D4" s="221"/>
      <c r="E4" s="222"/>
      <c r="F4" s="271" t="s">
        <v>28</v>
      </c>
      <c r="G4" s="272"/>
      <c r="H4" s="221"/>
      <c r="I4" s="222"/>
    </row>
    <row r="5" spans="2:9" ht="19.5" customHeight="1">
      <c r="B5" s="281" t="s">
        <v>29</v>
      </c>
      <c r="C5" s="36" t="s">
        <v>30</v>
      </c>
      <c r="D5" s="246"/>
      <c r="E5" s="247"/>
      <c r="F5" s="282" t="s">
        <v>29</v>
      </c>
      <c r="G5" s="38" t="s">
        <v>30</v>
      </c>
      <c r="H5" s="246"/>
      <c r="I5" s="247"/>
    </row>
    <row r="6" spans="2:9" ht="19.5" customHeight="1">
      <c r="B6" s="279"/>
      <c r="C6" s="36" t="s">
        <v>31</v>
      </c>
      <c r="D6" s="221"/>
      <c r="E6" s="222"/>
      <c r="F6" s="271"/>
      <c r="G6" s="38" t="s">
        <v>31</v>
      </c>
      <c r="H6" s="221"/>
      <c r="I6" s="222"/>
    </row>
    <row r="7" spans="2:9" ht="19.5" customHeight="1">
      <c r="B7" s="279"/>
      <c r="C7" s="36" t="s">
        <v>32</v>
      </c>
      <c r="D7" s="221"/>
      <c r="E7" s="222"/>
      <c r="F7" s="271"/>
      <c r="G7" s="38" t="s">
        <v>32</v>
      </c>
      <c r="H7" s="221"/>
      <c r="I7" s="222"/>
    </row>
    <row r="8" spans="2:9" ht="19.5" customHeight="1">
      <c r="B8" s="279" t="s">
        <v>5</v>
      </c>
      <c r="C8" s="280"/>
      <c r="D8" s="221"/>
      <c r="E8" s="222"/>
      <c r="F8" s="271" t="s">
        <v>5</v>
      </c>
      <c r="G8" s="272"/>
      <c r="H8" s="221"/>
      <c r="I8" s="222"/>
    </row>
    <row r="9" spans="2:9" ht="19.5" customHeight="1">
      <c r="B9" s="279" t="s">
        <v>2</v>
      </c>
      <c r="C9" s="280"/>
      <c r="D9" s="248"/>
      <c r="E9" s="249"/>
      <c r="F9" s="271" t="s">
        <v>2</v>
      </c>
      <c r="G9" s="272"/>
      <c r="H9" s="248"/>
      <c r="I9" s="249"/>
    </row>
    <row r="10" spans="2:9" ht="19.5" customHeight="1">
      <c r="B10" s="279" t="s">
        <v>33</v>
      </c>
      <c r="C10" s="280"/>
      <c r="D10" s="221"/>
      <c r="E10" s="222"/>
      <c r="F10" s="271" t="s">
        <v>33</v>
      </c>
      <c r="G10" s="272"/>
      <c r="H10" s="221"/>
      <c r="I10" s="222"/>
    </row>
    <row r="11" spans="2:9" ht="19.5" customHeight="1">
      <c r="B11" s="279" t="s">
        <v>34</v>
      </c>
      <c r="C11" s="280"/>
      <c r="D11" s="221"/>
      <c r="E11" s="222"/>
      <c r="F11" s="271" t="s">
        <v>34</v>
      </c>
      <c r="G11" s="272"/>
      <c r="H11" s="221"/>
      <c r="I11" s="222"/>
    </row>
    <row r="12" spans="2:9" ht="19.5" customHeight="1">
      <c r="B12" s="236" t="s">
        <v>35</v>
      </c>
      <c r="C12" s="237"/>
      <c r="D12" s="230" t="s">
        <v>36</v>
      </c>
      <c r="E12" s="231"/>
      <c r="F12" s="240" t="s">
        <v>35</v>
      </c>
      <c r="G12" s="241"/>
      <c r="H12" s="230" t="s">
        <v>36</v>
      </c>
      <c r="I12" s="231"/>
    </row>
    <row r="13" spans="2:9" ht="19.5" customHeight="1">
      <c r="B13" s="238"/>
      <c r="C13" s="239"/>
      <c r="D13" s="232" t="s">
        <v>38</v>
      </c>
      <c r="E13" s="233"/>
      <c r="F13" s="242"/>
      <c r="G13" s="243"/>
      <c r="H13" s="232" t="s">
        <v>38</v>
      </c>
      <c r="I13" s="233"/>
    </row>
    <row r="14" spans="2:9" ht="19.5" customHeight="1" thickBot="1">
      <c r="B14" s="244" t="s">
        <v>21</v>
      </c>
      <c r="C14" s="245"/>
      <c r="D14" s="234"/>
      <c r="E14" s="235"/>
      <c r="F14" s="277" t="s">
        <v>21</v>
      </c>
      <c r="G14" s="278"/>
      <c r="H14" s="234"/>
      <c r="I14" s="235"/>
    </row>
    <row r="15" spans="2:9" ht="19.5" customHeight="1">
      <c r="B15" s="216" t="s">
        <v>78</v>
      </c>
      <c r="C15" s="217"/>
      <c r="D15" s="217"/>
      <c r="E15" s="217"/>
      <c r="F15" s="217"/>
      <c r="G15" s="217"/>
      <c r="H15" s="217"/>
      <c r="I15" s="218"/>
    </row>
    <row r="16" spans="2:9" ht="19.5" customHeight="1">
      <c r="B16" s="275" t="s">
        <v>23</v>
      </c>
      <c r="C16" s="274"/>
      <c r="D16" s="276" t="s">
        <v>132</v>
      </c>
      <c r="E16" s="276"/>
      <c r="F16" s="263" t="s">
        <v>133</v>
      </c>
      <c r="G16" s="263"/>
      <c r="H16" s="263"/>
      <c r="I16" s="263"/>
    </row>
    <row r="17" spans="2:9" ht="19.5" customHeight="1">
      <c r="B17" s="274" t="s">
        <v>51</v>
      </c>
      <c r="C17" s="274"/>
      <c r="D17" s="262"/>
      <c r="E17" s="262"/>
      <c r="F17" s="262"/>
      <c r="G17" s="262"/>
      <c r="H17" s="262"/>
      <c r="I17" s="262"/>
    </row>
    <row r="18" spans="2:9" ht="19.5" customHeight="1">
      <c r="B18" s="225" t="s">
        <v>78</v>
      </c>
      <c r="C18" s="226"/>
      <c r="D18" s="264" t="s">
        <v>138</v>
      </c>
      <c r="E18" s="265"/>
      <c r="F18" s="265"/>
      <c r="G18" s="265"/>
      <c r="H18" s="265"/>
      <c r="I18" s="266"/>
    </row>
    <row r="19" spans="2:9" ht="19.5" customHeight="1">
      <c r="B19" s="223" t="s">
        <v>45</v>
      </c>
      <c r="C19" s="224"/>
      <c r="D19" s="221" t="s">
        <v>135</v>
      </c>
      <c r="E19" s="227"/>
      <c r="F19" s="227"/>
      <c r="G19" s="227"/>
      <c r="H19" s="227"/>
      <c r="I19" s="222"/>
    </row>
    <row r="20" spans="2:9" ht="19.5" customHeight="1">
      <c r="B20" s="225"/>
      <c r="C20" s="226"/>
      <c r="D20" s="221" t="s">
        <v>136</v>
      </c>
      <c r="E20" s="227"/>
      <c r="F20" s="227"/>
      <c r="G20" s="227"/>
      <c r="H20" s="227"/>
      <c r="I20" s="222"/>
    </row>
    <row r="21" spans="2:9" ht="19.5" customHeight="1">
      <c r="B21" s="225" t="s">
        <v>53</v>
      </c>
      <c r="C21" s="226"/>
      <c r="D21" s="221" t="s">
        <v>56</v>
      </c>
      <c r="E21" s="222"/>
      <c r="F21" s="219" t="s">
        <v>55</v>
      </c>
      <c r="G21" s="220"/>
      <c r="H21" s="221" t="s">
        <v>59</v>
      </c>
      <c r="I21" s="222"/>
    </row>
    <row r="22" spans="2:9" ht="19.5" customHeight="1">
      <c r="B22" s="219" t="s">
        <v>58</v>
      </c>
      <c r="C22" s="220"/>
      <c r="D22" s="221" t="s">
        <v>137</v>
      </c>
      <c r="E22" s="222"/>
      <c r="F22" s="271" t="s">
        <v>60</v>
      </c>
      <c r="G22" s="272"/>
      <c r="H22" s="212" t="s">
        <v>61</v>
      </c>
      <c r="I22" s="213"/>
    </row>
    <row r="23" spans="2:9" ht="19.5" customHeight="1">
      <c r="B23" s="219" t="s">
        <v>62</v>
      </c>
      <c r="C23" s="220"/>
      <c r="D23" s="221" t="s">
        <v>137</v>
      </c>
      <c r="E23" s="222"/>
      <c r="F23" s="271" t="s">
        <v>140</v>
      </c>
      <c r="G23" s="272"/>
      <c r="H23" s="212" t="s">
        <v>41</v>
      </c>
      <c r="I23" s="213"/>
    </row>
    <row r="24" spans="2:9" ht="19.5" customHeight="1">
      <c r="B24" s="219" t="s">
        <v>63</v>
      </c>
      <c r="C24" s="220"/>
      <c r="D24" s="221" t="s">
        <v>137</v>
      </c>
      <c r="E24" s="222"/>
      <c r="F24" s="271" t="s">
        <v>64</v>
      </c>
      <c r="G24" s="272"/>
      <c r="H24" s="212" t="s">
        <v>42</v>
      </c>
      <c r="I24" s="213"/>
    </row>
    <row r="25" spans="2:9" ht="19.5" customHeight="1">
      <c r="B25" s="273" t="s">
        <v>65</v>
      </c>
      <c r="C25" s="274"/>
      <c r="D25" s="221" t="s">
        <v>66</v>
      </c>
      <c r="E25" s="222"/>
      <c r="F25" s="271" t="s">
        <v>139</v>
      </c>
      <c r="G25" s="272"/>
      <c r="H25" s="212" t="s">
        <v>42</v>
      </c>
      <c r="I25" s="213"/>
    </row>
    <row r="26" spans="2:9" ht="19.5" customHeight="1" thickBot="1">
      <c r="B26" s="267" t="s">
        <v>68</v>
      </c>
      <c r="C26" s="268"/>
      <c r="D26" s="269" t="s">
        <v>69</v>
      </c>
      <c r="E26" s="270"/>
      <c r="F26" s="228" t="s">
        <v>70</v>
      </c>
      <c r="G26" s="229"/>
      <c r="H26" s="214" t="s">
        <v>42</v>
      </c>
      <c r="I26" s="215"/>
    </row>
    <row r="28" spans="2:9" ht="17.25">
      <c r="B28" s="250" t="s">
        <v>94</v>
      </c>
      <c r="C28" s="251"/>
      <c r="D28" s="251"/>
      <c r="E28" s="251"/>
      <c r="F28" s="251"/>
      <c r="G28" s="251"/>
      <c r="H28" s="251"/>
      <c r="I28" s="252"/>
    </row>
    <row r="29" spans="2:9" ht="13.5">
      <c r="B29" s="253"/>
      <c r="C29" s="254"/>
      <c r="D29" s="254"/>
      <c r="E29" s="254"/>
      <c r="F29" s="254"/>
      <c r="G29" s="254"/>
      <c r="H29" s="254"/>
      <c r="I29" s="255"/>
    </row>
    <row r="30" spans="2:9" ht="13.5">
      <c r="B30" s="256"/>
      <c r="C30" s="257"/>
      <c r="D30" s="257"/>
      <c r="E30" s="257"/>
      <c r="F30" s="257"/>
      <c r="G30" s="257"/>
      <c r="H30" s="257"/>
      <c r="I30" s="258"/>
    </row>
    <row r="31" spans="2:9" ht="13.5">
      <c r="B31" s="256"/>
      <c r="C31" s="257"/>
      <c r="D31" s="257"/>
      <c r="E31" s="257"/>
      <c r="F31" s="257"/>
      <c r="G31" s="257"/>
      <c r="H31" s="257"/>
      <c r="I31" s="258"/>
    </row>
    <row r="32" spans="2:9" ht="13.5">
      <c r="B32" s="256"/>
      <c r="C32" s="257"/>
      <c r="D32" s="257"/>
      <c r="E32" s="257"/>
      <c r="F32" s="257"/>
      <c r="G32" s="257"/>
      <c r="H32" s="257"/>
      <c r="I32" s="258"/>
    </row>
    <row r="33" spans="2:9" ht="13.5">
      <c r="B33" s="256"/>
      <c r="C33" s="257"/>
      <c r="D33" s="257"/>
      <c r="E33" s="257"/>
      <c r="F33" s="257"/>
      <c r="G33" s="257"/>
      <c r="H33" s="257"/>
      <c r="I33" s="258"/>
    </row>
    <row r="34" spans="2:9" ht="13.5">
      <c r="B34" s="256"/>
      <c r="C34" s="257"/>
      <c r="D34" s="257"/>
      <c r="E34" s="257"/>
      <c r="F34" s="257"/>
      <c r="G34" s="257"/>
      <c r="H34" s="257"/>
      <c r="I34" s="258"/>
    </row>
    <row r="35" spans="2:9" ht="13.5">
      <c r="B35" s="256"/>
      <c r="C35" s="257"/>
      <c r="D35" s="257"/>
      <c r="E35" s="257"/>
      <c r="F35" s="257"/>
      <c r="G35" s="257"/>
      <c r="H35" s="257"/>
      <c r="I35" s="258"/>
    </row>
    <row r="36" spans="2:9" ht="13.5">
      <c r="B36" s="256"/>
      <c r="C36" s="257"/>
      <c r="D36" s="257"/>
      <c r="E36" s="257"/>
      <c r="F36" s="257"/>
      <c r="G36" s="257"/>
      <c r="H36" s="257"/>
      <c r="I36" s="258"/>
    </row>
    <row r="37" spans="2:9" ht="13.5">
      <c r="B37" s="256"/>
      <c r="C37" s="257"/>
      <c r="D37" s="257"/>
      <c r="E37" s="257"/>
      <c r="F37" s="257"/>
      <c r="G37" s="257"/>
      <c r="H37" s="257"/>
      <c r="I37" s="258"/>
    </row>
    <row r="38" spans="2:9" ht="13.5">
      <c r="B38" s="256"/>
      <c r="C38" s="257"/>
      <c r="D38" s="257"/>
      <c r="E38" s="257"/>
      <c r="F38" s="257"/>
      <c r="G38" s="257"/>
      <c r="H38" s="257"/>
      <c r="I38" s="258"/>
    </row>
    <row r="39" spans="2:9" ht="13.5">
      <c r="B39" s="256"/>
      <c r="C39" s="257"/>
      <c r="D39" s="257"/>
      <c r="E39" s="257"/>
      <c r="F39" s="257"/>
      <c r="G39" s="257"/>
      <c r="H39" s="257"/>
      <c r="I39" s="258"/>
    </row>
    <row r="40" spans="2:9" ht="13.5">
      <c r="B40" s="256"/>
      <c r="C40" s="257"/>
      <c r="D40" s="257"/>
      <c r="E40" s="257"/>
      <c r="F40" s="257"/>
      <c r="G40" s="257"/>
      <c r="H40" s="257"/>
      <c r="I40" s="258"/>
    </row>
    <row r="41" spans="2:9" ht="13.5">
      <c r="B41" s="256"/>
      <c r="C41" s="257"/>
      <c r="D41" s="257"/>
      <c r="E41" s="257"/>
      <c r="F41" s="257"/>
      <c r="G41" s="257"/>
      <c r="H41" s="257"/>
      <c r="I41" s="258"/>
    </row>
    <row r="42" spans="2:9" ht="13.5">
      <c r="B42" s="256"/>
      <c r="C42" s="257"/>
      <c r="D42" s="257"/>
      <c r="E42" s="257"/>
      <c r="F42" s="257"/>
      <c r="G42" s="257"/>
      <c r="H42" s="257"/>
      <c r="I42" s="258"/>
    </row>
    <row r="43" spans="2:9" ht="13.5">
      <c r="B43" s="259"/>
      <c r="C43" s="260"/>
      <c r="D43" s="260"/>
      <c r="E43" s="260"/>
      <c r="F43" s="260"/>
      <c r="G43" s="260"/>
      <c r="H43" s="260"/>
      <c r="I43" s="261"/>
    </row>
  </sheetData>
  <sheetProtection/>
  <mergeCells count="83">
    <mergeCell ref="F1:G1"/>
    <mergeCell ref="B2:E2"/>
    <mergeCell ref="F2:I2"/>
    <mergeCell ref="B3:C3"/>
    <mergeCell ref="D3:E3"/>
    <mergeCell ref="F3:G3"/>
    <mergeCell ref="H1:I1"/>
    <mergeCell ref="H3:I3"/>
    <mergeCell ref="B4:C4"/>
    <mergeCell ref="D4:E4"/>
    <mergeCell ref="F4:G4"/>
    <mergeCell ref="B5:B7"/>
    <mergeCell ref="D5:E5"/>
    <mergeCell ref="F5:F7"/>
    <mergeCell ref="D6:E6"/>
    <mergeCell ref="D7:E7"/>
    <mergeCell ref="B8:C8"/>
    <mergeCell ref="D8:E8"/>
    <mergeCell ref="F8:G8"/>
    <mergeCell ref="B9:C9"/>
    <mergeCell ref="D9:E9"/>
    <mergeCell ref="F9:G9"/>
    <mergeCell ref="D14:E14"/>
    <mergeCell ref="F14:G14"/>
    <mergeCell ref="B10:C10"/>
    <mergeCell ref="D10:E10"/>
    <mergeCell ref="F10:G10"/>
    <mergeCell ref="B11:C11"/>
    <mergeCell ref="D11:E11"/>
    <mergeCell ref="F11:G11"/>
    <mergeCell ref="F23:G23"/>
    <mergeCell ref="B21:C21"/>
    <mergeCell ref="D21:E21"/>
    <mergeCell ref="B16:C16"/>
    <mergeCell ref="D16:E16"/>
    <mergeCell ref="B17:C17"/>
    <mergeCell ref="B18:C18"/>
    <mergeCell ref="D24:E24"/>
    <mergeCell ref="F24:G24"/>
    <mergeCell ref="B25:C25"/>
    <mergeCell ref="D25:E25"/>
    <mergeCell ref="F25:G25"/>
    <mergeCell ref="B22:C22"/>
    <mergeCell ref="D22:E22"/>
    <mergeCell ref="F22:G22"/>
    <mergeCell ref="B23:C23"/>
    <mergeCell ref="D23:E23"/>
    <mergeCell ref="B28:I28"/>
    <mergeCell ref="B29:I43"/>
    <mergeCell ref="D17:I17"/>
    <mergeCell ref="F16:I16"/>
    <mergeCell ref="D18:I18"/>
    <mergeCell ref="D19:I19"/>
    <mergeCell ref="H23:I23"/>
    <mergeCell ref="H24:I24"/>
    <mergeCell ref="B26:C26"/>
    <mergeCell ref="D26:E26"/>
    <mergeCell ref="H4:I4"/>
    <mergeCell ref="H5:I5"/>
    <mergeCell ref="H6:I6"/>
    <mergeCell ref="H7:I7"/>
    <mergeCell ref="H8:I8"/>
    <mergeCell ref="H9:I9"/>
    <mergeCell ref="H10:I10"/>
    <mergeCell ref="H11:I11"/>
    <mergeCell ref="H12:I12"/>
    <mergeCell ref="H13:I13"/>
    <mergeCell ref="H14:I14"/>
    <mergeCell ref="B12:C13"/>
    <mergeCell ref="D12:E12"/>
    <mergeCell ref="F12:G13"/>
    <mergeCell ref="D13:E13"/>
    <mergeCell ref="B14:C14"/>
    <mergeCell ref="H25:I25"/>
    <mergeCell ref="H26:I26"/>
    <mergeCell ref="B15:I15"/>
    <mergeCell ref="F21:G21"/>
    <mergeCell ref="H21:I21"/>
    <mergeCell ref="B19:C20"/>
    <mergeCell ref="D20:I20"/>
    <mergeCell ref="H22:I22"/>
    <mergeCell ref="F26:G26"/>
    <mergeCell ref="B24:C24"/>
  </mergeCells>
  <dataValidations count="7">
    <dataValidation allowBlank="1" showInputMessage="1" showErrorMessage="1" imeMode="off" sqref="D5 H5 H9 D9"/>
    <dataValidation allowBlank="1" showInputMessage="1" showErrorMessage="1" imeMode="on" sqref="H6:H8 D6:D8"/>
    <dataValidation type="whole" allowBlank="1" showInputMessage="1" showErrorMessage="1" imeMode="off" sqref="D10 H10">
      <formula1>16</formula1>
      <formula2>99</formula2>
    </dataValidation>
    <dataValidation type="list" allowBlank="1" showInputMessage="1" showErrorMessage="1" imeMode="off" sqref="H12 D12">
      <formula1>"未婚　・　既婚　・　不明,未婚,既婚,不明"</formula1>
    </dataValidation>
    <dataValidation type="list" allowBlank="1" showInputMessage="1" showErrorMessage="1" imeMode="off" sqref="H13 D13">
      <formula1>"子供なし・子供有（　　人）,子供なし,子供有（1人）,子供有（2人）,子供有（3人以上）,子供有（？人）"</formula1>
    </dataValidation>
    <dataValidation type="list" allowBlank="1" showInputMessage="1" showErrorMessage="1" imeMode="on" sqref="D11 H11">
      <formula1>"男性,女性"</formula1>
    </dataValidation>
    <dataValidation allowBlank="1" showInputMessage="1" showErrorMessage="1" imeMode="hiragana" sqref="D3:E4 H3:I4 D19:I20 D21:E26 H21:I21 H22:H25 H26"/>
  </dataValidations>
  <printOptions/>
  <pageMargins left="0.3937007874015748" right="0.3937007874015748" top="0.5905511811023623" bottom="0.5905511811023623" header="0.1968503937007874" footer="0.1968503937007874"/>
  <pageSetup horizontalDpi="600" verticalDpi="600" orientation="portrait" paperSize="9" r:id="rId1"/>
  <headerFooter alignWithMargins="0">
    <oddHeader>&amp;L&amp;"HG丸ｺﾞｼｯｸM-PRO,標準"&amp;12行政書士　東京中央法務オフィス／弁護士法人さくらパートナーズ
&amp;"HG丸ｺﾞｼｯｸM-PRO,太字"慰謝料請求相談室　相談シート</oddHeader>
  </headerFooter>
</worksheet>
</file>

<file path=xl/worksheets/sheet3.xml><?xml version="1.0" encoding="utf-8"?>
<worksheet xmlns="http://schemas.openxmlformats.org/spreadsheetml/2006/main" xmlns:r="http://schemas.openxmlformats.org/officeDocument/2006/relationships">
  <sheetPr codeName="Sheet33">
    <tabColor rgb="FFFF0000"/>
  </sheetPr>
  <dimension ref="B1:K48"/>
  <sheetViews>
    <sheetView workbookViewId="0" topLeftCell="A1">
      <selection activeCell="A1" sqref="A1"/>
    </sheetView>
  </sheetViews>
  <sheetFormatPr defaultColWidth="9.00390625" defaultRowHeight="13.5"/>
  <cols>
    <col min="1" max="1" width="2.50390625" style="33" bestFit="1" customWidth="1"/>
    <col min="2" max="2" width="3.375" style="33" bestFit="1" customWidth="1"/>
    <col min="3" max="3" width="9.00390625" style="33" customWidth="1"/>
    <col min="4" max="4" width="23.875" style="33" bestFit="1" customWidth="1"/>
    <col min="5" max="5" width="6.625" style="33" customWidth="1"/>
    <col min="6" max="6" width="3.375" style="33" bestFit="1" customWidth="1"/>
    <col min="7" max="7" width="9.00390625" style="33" customWidth="1"/>
    <col min="8" max="8" width="28.125" style="33" bestFit="1" customWidth="1"/>
    <col min="9" max="9" width="2.50390625" style="33" bestFit="1" customWidth="1"/>
    <col min="10" max="16384" width="9.00390625" style="33" customWidth="1"/>
  </cols>
  <sheetData>
    <row r="1" spans="2:8" ht="14.25" thickBot="1">
      <c r="B1" s="32" t="s">
        <v>26</v>
      </c>
      <c r="F1" s="283" t="s">
        <v>130</v>
      </c>
      <c r="G1" s="283"/>
      <c r="H1" s="72" t="s">
        <v>131</v>
      </c>
    </row>
    <row r="2" spans="2:8" ht="19.5" customHeight="1" thickBot="1">
      <c r="B2" s="284" t="s">
        <v>27</v>
      </c>
      <c r="C2" s="285"/>
      <c r="D2" s="285"/>
      <c r="E2" s="286"/>
      <c r="F2" s="287" t="s">
        <v>76</v>
      </c>
      <c r="G2" s="288"/>
      <c r="H2" s="290"/>
    </row>
    <row r="3" spans="2:8" ht="19.5" customHeight="1">
      <c r="B3" s="291" t="s">
        <v>4</v>
      </c>
      <c r="C3" s="292"/>
      <c r="D3" s="293"/>
      <c r="E3" s="294"/>
      <c r="F3" s="295" t="s">
        <v>4</v>
      </c>
      <c r="G3" s="296"/>
      <c r="H3" s="34"/>
    </row>
    <row r="4" spans="2:8" ht="19.5" customHeight="1">
      <c r="B4" s="279" t="s">
        <v>28</v>
      </c>
      <c r="C4" s="280"/>
      <c r="D4" s="221"/>
      <c r="E4" s="222"/>
      <c r="F4" s="271" t="s">
        <v>28</v>
      </c>
      <c r="G4" s="272"/>
      <c r="H4" s="35"/>
    </row>
    <row r="5" spans="2:8" ht="19.5" customHeight="1">
      <c r="B5" s="281" t="s">
        <v>29</v>
      </c>
      <c r="C5" s="36" t="s">
        <v>30</v>
      </c>
      <c r="D5" s="246"/>
      <c r="E5" s="247"/>
      <c r="F5" s="282" t="s">
        <v>29</v>
      </c>
      <c r="G5" s="38" t="s">
        <v>30</v>
      </c>
      <c r="H5" s="37"/>
    </row>
    <row r="6" spans="2:8" ht="19.5" customHeight="1">
      <c r="B6" s="279"/>
      <c r="C6" s="36" t="s">
        <v>31</v>
      </c>
      <c r="D6" s="221"/>
      <c r="E6" s="222"/>
      <c r="F6" s="271"/>
      <c r="G6" s="38" t="s">
        <v>31</v>
      </c>
      <c r="H6" s="35"/>
    </row>
    <row r="7" spans="2:8" ht="19.5" customHeight="1">
      <c r="B7" s="279"/>
      <c r="C7" s="36" t="s">
        <v>32</v>
      </c>
      <c r="D7" s="221"/>
      <c r="E7" s="222"/>
      <c r="F7" s="271"/>
      <c r="G7" s="38" t="s">
        <v>32</v>
      </c>
      <c r="H7" s="35"/>
    </row>
    <row r="8" spans="2:8" ht="19.5" customHeight="1">
      <c r="B8" s="279" t="s">
        <v>5</v>
      </c>
      <c r="C8" s="280"/>
      <c r="D8" s="221"/>
      <c r="E8" s="222"/>
      <c r="F8" s="271" t="s">
        <v>5</v>
      </c>
      <c r="G8" s="272"/>
      <c r="H8" s="35"/>
    </row>
    <row r="9" spans="2:8" ht="19.5" customHeight="1">
      <c r="B9" s="279" t="s">
        <v>2</v>
      </c>
      <c r="C9" s="280"/>
      <c r="D9" s="248"/>
      <c r="E9" s="249"/>
      <c r="F9" s="271" t="s">
        <v>2</v>
      </c>
      <c r="G9" s="272"/>
      <c r="H9" s="39"/>
    </row>
    <row r="10" spans="2:8" ht="19.5" customHeight="1">
      <c r="B10" s="279" t="s">
        <v>33</v>
      </c>
      <c r="C10" s="280"/>
      <c r="D10" s="221"/>
      <c r="E10" s="222"/>
      <c r="F10" s="271" t="s">
        <v>33</v>
      </c>
      <c r="G10" s="272"/>
      <c r="H10" s="35"/>
    </row>
    <row r="11" spans="2:8" ht="19.5" customHeight="1">
      <c r="B11" s="279" t="s">
        <v>34</v>
      </c>
      <c r="C11" s="280"/>
      <c r="D11" s="221"/>
      <c r="E11" s="222"/>
      <c r="F11" s="271" t="s">
        <v>34</v>
      </c>
      <c r="G11" s="272"/>
      <c r="H11" s="35"/>
    </row>
    <row r="12" spans="2:8" ht="19.5" customHeight="1">
      <c r="B12" s="279" t="s">
        <v>24</v>
      </c>
      <c r="C12" s="280"/>
      <c r="D12" s="248"/>
      <c r="E12" s="249"/>
      <c r="F12" s="240" t="s">
        <v>35</v>
      </c>
      <c r="G12" s="241"/>
      <c r="H12" s="41" t="s">
        <v>36</v>
      </c>
    </row>
    <row r="13" spans="2:8" ht="19.5" customHeight="1">
      <c r="B13" s="279" t="s">
        <v>37</v>
      </c>
      <c r="C13" s="280"/>
      <c r="D13" s="316"/>
      <c r="E13" s="317"/>
      <c r="F13" s="242"/>
      <c r="G13" s="243"/>
      <c r="H13" s="41" t="s">
        <v>47</v>
      </c>
    </row>
    <row r="14" spans="2:8" ht="19.5" customHeight="1" thickBot="1">
      <c r="B14" s="244" t="s">
        <v>77</v>
      </c>
      <c r="C14" s="245"/>
      <c r="D14" s="301"/>
      <c r="E14" s="302"/>
      <c r="F14" s="277" t="s">
        <v>21</v>
      </c>
      <c r="G14" s="278"/>
      <c r="H14" s="52"/>
    </row>
    <row r="15" spans="2:8" ht="19.5" customHeight="1" thickBot="1">
      <c r="B15" s="303" t="s">
        <v>78</v>
      </c>
      <c r="C15" s="304"/>
      <c r="D15" s="304"/>
      <c r="E15" s="305"/>
      <c r="F15" s="306" t="s">
        <v>79</v>
      </c>
      <c r="G15" s="307"/>
      <c r="H15" s="308"/>
    </row>
    <row r="16" spans="2:8" ht="19.5" customHeight="1">
      <c r="B16" s="309" t="s">
        <v>80</v>
      </c>
      <c r="C16" s="310"/>
      <c r="D16" s="311">
        <v>40544</v>
      </c>
      <c r="E16" s="312"/>
      <c r="F16" s="313" t="s">
        <v>43</v>
      </c>
      <c r="G16" s="53" t="s">
        <v>44</v>
      </c>
      <c r="H16" s="54"/>
    </row>
    <row r="17" spans="2:8" ht="19.5" customHeight="1">
      <c r="B17" s="225"/>
      <c r="C17" s="226"/>
      <c r="D17" s="314">
        <v>40664</v>
      </c>
      <c r="E17" s="315"/>
      <c r="F17" s="282"/>
      <c r="G17" s="38"/>
      <c r="H17" s="35"/>
    </row>
    <row r="18" spans="2:8" ht="19.5" customHeight="1">
      <c r="B18" s="225" t="s">
        <v>51</v>
      </c>
      <c r="C18" s="226"/>
      <c r="D18" s="299"/>
      <c r="E18" s="300"/>
      <c r="F18" s="271"/>
      <c r="G18" s="38" t="s">
        <v>81</v>
      </c>
      <c r="H18" s="37"/>
    </row>
    <row r="19" spans="2:8" ht="19.5" customHeight="1">
      <c r="B19" s="225" t="s">
        <v>78</v>
      </c>
      <c r="C19" s="226"/>
      <c r="D19" s="299"/>
      <c r="E19" s="300"/>
      <c r="F19" s="271"/>
      <c r="G19" s="38" t="s">
        <v>31</v>
      </c>
      <c r="H19" s="35"/>
    </row>
    <row r="20" spans="2:8" ht="19.5" customHeight="1">
      <c r="B20" s="225" t="s">
        <v>45</v>
      </c>
      <c r="C20" s="226"/>
      <c r="D20" s="221" t="s">
        <v>82</v>
      </c>
      <c r="E20" s="222"/>
      <c r="F20" s="271"/>
      <c r="G20" s="38" t="s">
        <v>32</v>
      </c>
      <c r="H20" s="35"/>
    </row>
    <row r="21" spans="2:8" ht="19.5" customHeight="1">
      <c r="B21" s="225" t="s">
        <v>53</v>
      </c>
      <c r="C21" s="226"/>
      <c r="D21" s="221" t="s">
        <v>56</v>
      </c>
      <c r="E21" s="222"/>
      <c r="F21" s="271"/>
      <c r="G21" s="38" t="s">
        <v>16</v>
      </c>
      <c r="H21" s="37"/>
    </row>
    <row r="22" spans="2:8" ht="19.5" customHeight="1" thickBot="1">
      <c r="B22" s="219" t="s">
        <v>55</v>
      </c>
      <c r="C22" s="220"/>
      <c r="D22" s="221" t="s">
        <v>82</v>
      </c>
      <c r="E22" s="222"/>
      <c r="F22" s="228"/>
      <c r="G22" s="47" t="s">
        <v>25</v>
      </c>
      <c r="H22" s="48"/>
    </row>
    <row r="23" spans="2:8" ht="19.5" customHeight="1">
      <c r="B23" s="219" t="s">
        <v>58</v>
      </c>
      <c r="C23" s="220"/>
      <c r="D23" s="221" t="s">
        <v>82</v>
      </c>
      <c r="E23" s="222"/>
      <c r="F23" s="271" t="s">
        <v>60</v>
      </c>
      <c r="G23" s="272"/>
      <c r="H23" s="45" t="s">
        <v>61</v>
      </c>
    </row>
    <row r="24" spans="2:8" ht="19.5" customHeight="1">
      <c r="B24" s="219" t="s">
        <v>62</v>
      </c>
      <c r="C24" s="220"/>
      <c r="D24" s="221" t="s">
        <v>82</v>
      </c>
      <c r="E24" s="222"/>
      <c r="F24" s="271" t="s">
        <v>40</v>
      </c>
      <c r="G24" s="272"/>
      <c r="H24" s="45" t="s">
        <v>41</v>
      </c>
    </row>
    <row r="25" spans="2:8" ht="19.5" customHeight="1">
      <c r="B25" s="219" t="s">
        <v>63</v>
      </c>
      <c r="C25" s="220"/>
      <c r="D25" s="221" t="s">
        <v>66</v>
      </c>
      <c r="E25" s="222"/>
      <c r="F25" s="271" t="s">
        <v>64</v>
      </c>
      <c r="G25" s="272"/>
      <c r="H25" s="45" t="s">
        <v>42</v>
      </c>
    </row>
    <row r="26" spans="2:8" ht="19.5" customHeight="1">
      <c r="B26" s="273" t="s">
        <v>65</v>
      </c>
      <c r="C26" s="274"/>
      <c r="D26" s="221" t="s">
        <v>66</v>
      </c>
      <c r="E26" s="222"/>
      <c r="F26" s="271" t="s">
        <v>67</v>
      </c>
      <c r="G26" s="272"/>
      <c r="H26" s="45" t="s">
        <v>42</v>
      </c>
    </row>
    <row r="27" spans="2:8" ht="19.5" customHeight="1" thickBot="1">
      <c r="B27" s="267" t="s">
        <v>68</v>
      </c>
      <c r="C27" s="268"/>
      <c r="D27" s="269" t="s">
        <v>83</v>
      </c>
      <c r="E27" s="270"/>
      <c r="F27" s="228" t="s">
        <v>70</v>
      </c>
      <c r="G27" s="229"/>
      <c r="H27" s="46" t="s">
        <v>42</v>
      </c>
    </row>
    <row r="29" spans="2:11" ht="13.5" customHeight="1">
      <c r="B29" s="318" t="s">
        <v>84</v>
      </c>
      <c r="C29" s="318"/>
      <c r="D29" s="74" t="s">
        <v>85</v>
      </c>
      <c r="E29" s="298" t="s">
        <v>86</v>
      </c>
      <c r="F29" s="298"/>
      <c r="G29" s="298"/>
      <c r="H29" s="74" t="s">
        <v>87</v>
      </c>
      <c r="K29" s="55"/>
    </row>
    <row r="30" spans="2:11" ht="13.5">
      <c r="B30" s="318"/>
      <c r="C30" s="318"/>
      <c r="D30" s="74" t="s">
        <v>88</v>
      </c>
      <c r="E30" s="298" t="s">
        <v>89</v>
      </c>
      <c r="F30" s="298"/>
      <c r="G30" s="298"/>
      <c r="H30" s="74" t="s">
        <v>90</v>
      </c>
      <c r="K30" s="55"/>
    </row>
    <row r="31" spans="2:11" ht="13.5">
      <c r="B31" s="318"/>
      <c r="C31" s="318"/>
      <c r="D31" s="74" t="s">
        <v>91</v>
      </c>
      <c r="E31" s="298" t="s">
        <v>92</v>
      </c>
      <c r="F31" s="298"/>
      <c r="G31" s="298"/>
      <c r="H31" s="74" t="s">
        <v>93</v>
      </c>
      <c r="K31" s="55"/>
    </row>
    <row r="32" spans="2:11" ht="13.5">
      <c r="B32" s="318"/>
      <c r="C32" s="318"/>
      <c r="D32" s="74" t="s">
        <v>143</v>
      </c>
      <c r="E32" s="298" t="s">
        <v>144</v>
      </c>
      <c r="F32" s="298"/>
      <c r="G32" s="298"/>
      <c r="H32" s="74" t="s">
        <v>145</v>
      </c>
      <c r="K32" s="55"/>
    </row>
    <row r="34" spans="2:8" ht="17.25">
      <c r="B34" s="250" t="s">
        <v>94</v>
      </c>
      <c r="C34" s="251"/>
      <c r="D34" s="251"/>
      <c r="E34" s="251"/>
      <c r="F34" s="251"/>
      <c r="G34" s="251"/>
      <c r="H34" s="252"/>
    </row>
    <row r="35" spans="2:8" ht="13.5">
      <c r="B35" s="253"/>
      <c r="C35" s="254"/>
      <c r="D35" s="254"/>
      <c r="E35" s="254"/>
      <c r="F35" s="254"/>
      <c r="G35" s="254"/>
      <c r="H35" s="255"/>
    </row>
    <row r="36" spans="2:8" ht="13.5">
      <c r="B36" s="256"/>
      <c r="C36" s="257"/>
      <c r="D36" s="257"/>
      <c r="E36" s="257"/>
      <c r="F36" s="257"/>
      <c r="G36" s="257"/>
      <c r="H36" s="258"/>
    </row>
    <row r="37" spans="2:8" ht="13.5">
      <c r="B37" s="256"/>
      <c r="C37" s="257"/>
      <c r="D37" s="257"/>
      <c r="E37" s="257"/>
      <c r="F37" s="257"/>
      <c r="G37" s="257"/>
      <c r="H37" s="258"/>
    </row>
    <row r="38" spans="2:8" ht="13.5">
      <c r="B38" s="256"/>
      <c r="C38" s="257"/>
      <c r="D38" s="257"/>
      <c r="E38" s="257"/>
      <c r="F38" s="257"/>
      <c r="G38" s="257"/>
      <c r="H38" s="258"/>
    </row>
    <row r="39" spans="2:8" ht="13.5">
      <c r="B39" s="256"/>
      <c r="C39" s="257"/>
      <c r="D39" s="257"/>
      <c r="E39" s="257"/>
      <c r="F39" s="257"/>
      <c r="G39" s="257"/>
      <c r="H39" s="258"/>
    </row>
    <row r="40" spans="2:8" ht="13.5">
      <c r="B40" s="256"/>
      <c r="C40" s="257"/>
      <c r="D40" s="257"/>
      <c r="E40" s="257"/>
      <c r="F40" s="257"/>
      <c r="G40" s="257"/>
      <c r="H40" s="258"/>
    </row>
    <row r="41" spans="2:8" ht="13.5">
      <c r="B41" s="256"/>
      <c r="C41" s="257"/>
      <c r="D41" s="257"/>
      <c r="E41" s="257"/>
      <c r="F41" s="257"/>
      <c r="G41" s="257"/>
      <c r="H41" s="258"/>
    </row>
    <row r="42" spans="2:8" ht="13.5">
      <c r="B42" s="256"/>
      <c r="C42" s="257"/>
      <c r="D42" s="257"/>
      <c r="E42" s="257"/>
      <c r="F42" s="257"/>
      <c r="G42" s="257"/>
      <c r="H42" s="258"/>
    </row>
    <row r="43" spans="2:8" ht="13.5">
      <c r="B43" s="256"/>
      <c r="C43" s="257"/>
      <c r="D43" s="257"/>
      <c r="E43" s="257"/>
      <c r="F43" s="257"/>
      <c r="G43" s="257"/>
      <c r="H43" s="258"/>
    </row>
    <row r="44" spans="2:8" ht="13.5">
      <c r="B44" s="256"/>
      <c r="C44" s="257"/>
      <c r="D44" s="257"/>
      <c r="E44" s="257"/>
      <c r="F44" s="257"/>
      <c r="G44" s="257"/>
      <c r="H44" s="258"/>
    </row>
    <row r="45" spans="2:8" ht="13.5">
      <c r="B45" s="256"/>
      <c r="C45" s="257"/>
      <c r="D45" s="257"/>
      <c r="E45" s="257"/>
      <c r="F45" s="257"/>
      <c r="G45" s="257"/>
      <c r="H45" s="258"/>
    </row>
    <row r="46" spans="2:8" ht="13.5">
      <c r="B46" s="256"/>
      <c r="C46" s="257"/>
      <c r="D46" s="257"/>
      <c r="E46" s="257"/>
      <c r="F46" s="257"/>
      <c r="G46" s="257"/>
      <c r="H46" s="258"/>
    </row>
    <row r="47" spans="2:8" ht="13.5">
      <c r="B47" s="256"/>
      <c r="C47" s="257"/>
      <c r="D47" s="257"/>
      <c r="E47" s="257"/>
      <c r="F47" s="257"/>
      <c r="G47" s="257"/>
      <c r="H47" s="258"/>
    </row>
    <row r="48" spans="2:8" ht="13.5">
      <c r="B48" s="259"/>
      <c r="C48" s="260"/>
      <c r="D48" s="260"/>
      <c r="E48" s="260"/>
      <c r="F48" s="260"/>
      <c r="G48" s="260"/>
      <c r="H48" s="261"/>
    </row>
  </sheetData>
  <sheetProtection/>
  <mergeCells count="72">
    <mergeCell ref="B29:C32"/>
    <mergeCell ref="E32:G32"/>
    <mergeCell ref="B2:E2"/>
    <mergeCell ref="F2:H2"/>
    <mergeCell ref="B3:C3"/>
    <mergeCell ref="D3:E3"/>
    <mergeCell ref="F3:G3"/>
    <mergeCell ref="B4:C4"/>
    <mergeCell ref="D4:E4"/>
    <mergeCell ref="F4:G4"/>
    <mergeCell ref="B5:B7"/>
    <mergeCell ref="D5:E5"/>
    <mergeCell ref="F5:F7"/>
    <mergeCell ref="D6:E6"/>
    <mergeCell ref="D7:E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3"/>
    <mergeCell ref="B13:C13"/>
    <mergeCell ref="D13:E13"/>
    <mergeCell ref="B14:C14"/>
    <mergeCell ref="D14:E14"/>
    <mergeCell ref="F14:G14"/>
    <mergeCell ref="B15:E15"/>
    <mergeCell ref="F15:H15"/>
    <mergeCell ref="B16:C17"/>
    <mergeCell ref="D16:E16"/>
    <mergeCell ref="F16:F22"/>
    <mergeCell ref="D17:E17"/>
    <mergeCell ref="B18:C18"/>
    <mergeCell ref="B24:C24"/>
    <mergeCell ref="D24:E24"/>
    <mergeCell ref="F24:G24"/>
    <mergeCell ref="D18:E18"/>
    <mergeCell ref="B19:C19"/>
    <mergeCell ref="D19:E19"/>
    <mergeCell ref="B20:C20"/>
    <mergeCell ref="D20:E20"/>
    <mergeCell ref="B21:C21"/>
    <mergeCell ref="D21:E21"/>
    <mergeCell ref="D25:E25"/>
    <mergeCell ref="F25:G25"/>
    <mergeCell ref="B26:C26"/>
    <mergeCell ref="D26:E26"/>
    <mergeCell ref="F26:G26"/>
    <mergeCell ref="B22:C22"/>
    <mergeCell ref="D22:E22"/>
    <mergeCell ref="B23:C23"/>
    <mergeCell ref="D23:E23"/>
    <mergeCell ref="F23:G23"/>
    <mergeCell ref="F1:G1"/>
    <mergeCell ref="B34:H34"/>
    <mergeCell ref="B35:H48"/>
    <mergeCell ref="B27:C27"/>
    <mergeCell ref="D27:E27"/>
    <mergeCell ref="F27:G27"/>
    <mergeCell ref="E29:G29"/>
    <mergeCell ref="E30:G30"/>
    <mergeCell ref="E31:G31"/>
    <mergeCell ref="B25:C25"/>
  </mergeCells>
  <dataValidations count="13">
    <dataValidation type="list" allowBlank="1" showInputMessage="1" showErrorMessage="1" sqref="D19">
      <formula1>"セクハラ,パワハラ,DV,ストーカー,その他"</formula1>
    </dataValidation>
    <dataValidation type="list" allowBlank="1" showInputMessage="1" showErrorMessage="1" sqref="D18">
      <formula1>"職場内,飲食店,電車内,駅構内,公道,居宅内,学校内,店舗内,路上,その他"</formula1>
    </dataValidation>
    <dataValidation type="list" allowBlank="1" showInputMessage="1" showErrorMessage="1" imeMode="on" sqref="H23">
      <formula1>"なし　・　あり　・不明,なし,あり,不明"</formula1>
    </dataValidation>
    <dataValidation type="list" allowBlank="1" showInputMessage="1" showErrorMessage="1" sqref="H25:H27">
      <formula1>"ある,ない,不明"</formula1>
    </dataValidation>
    <dataValidation type="list" allowBlank="1" showInputMessage="1" showErrorMessage="1" sqref="H24">
      <formula1>"認めている　・　否認している,認めている,否認している,不明"</formula1>
    </dataValidation>
    <dataValidation type="list" allowBlank="1" showInputMessage="1" showErrorMessage="1" imeMode="on" sqref="H11 D11">
      <formula1>"男性,女性"</formula1>
    </dataValidation>
    <dataValidation type="list" allowBlank="1" showInputMessage="1" showErrorMessage="1" imeMode="off" sqref="H13">
      <formula1>"子供なし・子供有（　　人）,子供なし,子供有（1人）,子供有（2人）,子供有（3人以上）,子供有（？人）"</formula1>
    </dataValidation>
    <dataValidation type="list" allowBlank="1" showInputMessage="1" showErrorMessage="1" imeMode="off" sqref="H12">
      <formula1>"未婚　・　既婚　・　不明,未婚,既婚,不明"</formula1>
    </dataValidation>
    <dataValidation type="whole" allowBlank="1" showInputMessage="1" showErrorMessage="1" imeMode="off" sqref="D13:D14">
      <formula1>0</formula1>
      <formula2>99999999999</formula2>
    </dataValidation>
    <dataValidation type="whole" allowBlank="1" showInputMessage="1" showErrorMessage="1" imeMode="off" sqref="H10 D10">
      <formula1>16</formula1>
      <formula2>99</formula2>
    </dataValidation>
    <dataValidation allowBlank="1" showInputMessage="1" showErrorMessage="1" imeMode="on" sqref="H19:H20 D6:D8 H22 C12 D3 H16:H17 H3 H6:H8"/>
    <dataValidation allowBlank="1" showInputMessage="1" showErrorMessage="1" imeMode="halfKatakana" sqref="H4 D4 D20:D27"/>
    <dataValidation allowBlank="1" showInputMessage="1" showErrorMessage="1" imeMode="off" sqref="D5 H21 H5 H9 H18 H14 D9 D12"/>
  </dataValidations>
  <printOptions/>
  <pageMargins left="0.3937007874015748" right="0.3937007874015748" top="0.5905511811023623" bottom="0.5905511811023623" header="0.1968503937007874" footer="0.1968503937007874"/>
  <pageSetup horizontalDpi="600" verticalDpi="600" orientation="portrait" paperSize="9" r:id="rId2"/>
  <headerFooter alignWithMargins="0">
    <oddHeader>&amp;L&amp;"HG丸ｺﾞｼｯｸM-PRO,標準"&amp;12行政書士　東京中央法務オフィス／弁護士法人さくらパートナーズ
&amp;"HG丸ｺﾞｼｯｸM-PRO,太字"慰謝料請求相談室　相談シート</oddHeader>
  </headerFooter>
  <drawing r:id="rId1"/>
</worksheet>
</file>

<file path=xl/worksheets/sheet4.xml><?xml version="1.0" encoding="utf-8"?>
<worksheet xmlns="http://schemas.openxmlformats.org/spreadsheetml/2006/main" xmlns:r="http://schemas.openxmlformats.org/officeDocument/2006/relationships">
  <sheetPr codeName="Sheet35">
    <tabColor theme="2" tint="-0.7499799728393555"/>
  </sheetPr>
  <dimension ref="B1:G43"/>
  <sheetViews>
    <sheetView workbookViewId="0" topLeftCell="A1">
      <selection activeCell="D3" sqref="D3"/>
    </sheetView>
  </sheetViews>
  <sheetFormatPr defaultColWidth="9.00390625" defaultRowHeight="13.5"/>
  <cols>
    <col min="1" max="1" width="2.50390625" style="33" bestFit="1" customWidth="1"/>
    <col min="2" max="2" width="3.375" style="33" bestFit="1" customWidth="1"/>
    <col min="3" max="3" width="9.00390625" style="33" customWidth="1"/>
    <col min="4" max="4" width="25.50390625" style="33" bestFit="1" customWidth="1"/>
    <col min="5" max="5" width="3.375" style="33" bestFit="1" customWidth="1"/>
    <col min="6" max="6" width="9.00390625" style="33" customWidth="1"/>
    <col min="7" max="7" width="29.50390625" style="33" bestFit="1" customWidth="1"/>
    <col min="8" max="8" width="2.50390625" style="33" bestFit="1" customWidth="1"/>
    <col min="9" max="16384" width="9.00390625" style="33" customWidth="1"/>
  </cols>
  <sheetData>
    <row r="1" spans="2:7" ht="14.25" thickBot="1">
      <c r="B1" s="32" t="s">
        <v>71</v>
      </c>
      <c r="E1" s="283" t="s">
        <v>130</v>
      </c>
      <c r="F1" s="283"/>
      <c r="G1" s="72" t="s">
        <v>131</v>
      </c>
    </row>
    <row r="2" spans="2:7" ht="19.5" customHeight="1" thickBot="1">
      <c r="B2" s="287" t="s">
        <v>72</v>
      </c>
      <c r="C2" s="288"/>
      <c r="D2" s="290"/>
      <c r="E2" s="325" t="s">
        <v>73</v>
      </c>
      <c r="F2" s="326"/>
      <c r="G2" s="327"/>
    </row>
    <row r="3" spans="2:7" ht="19.5" customHeight="1">
      <c r="B3" s="295" t="s">
        <v>4</v>
      </c>
      <c r="C3" s="296"/>
      <c r="D3" s="34"/>
      <c r="E3" s="291" t="s">
        <v>4</v>
      </c>
      <c r="F3" s="292"/>
      <c r="G3" s="34"/>
    </row>
    <row r="4" spans="2:7" ht="19.5" customHeight="1">
      <c r="B4" s="271" t="s">
        <v>28</v>
      </c>
      <c r="C4" s="272"/>
      <c r="D4" s="35"/>
      <c r="E4" s="279" t="s">
        <v>28</v>
      </c>
      <c r="F4" s="280"/>
      <c r="G4" s="35"/>
    </row>
    <row r="5" spans="2:7" ht="19.5" customHeight="1">
      <c r="B5" s="282" t="s">
        <v>29</v>
      </c>
      <c r="C5" s="38" t="s">
        <v>30</v>
      </c>
      <c r="D5" s="37"/>
      <c r="E5" s="281" t="s">
        <v>29</v>
      </c>
      <c r="F5" s="36" t="s">
        <v>30</v>
      </c>
      <c r="G5" s="37"/>
    </row>
    <row r="6" spans="2:7" ht="19.5" customHeight="1">
      <c r="B6" s="271"/>
      <c r="C6" s="38" t="s">
        <v>31</v>
      </c>
      <c r="D6" s="35"/>
      <c r="E6" s="279"/>
      <c r="F6" s="36" t="s">
        <v>31</v>
      </c>
      <c r="G6" s="35"/>
    </row>
    <row r="7" spans="2:7" ht="19.5" customHeight="1">
      <c r="B7" s="271"/>
      <c r="C7" s="38" t="s">
        <v>32</v>
      </c>
      <c r="D7" s="35"/>
      <c r="E7" s="279"/>
      <c r="F7" s="36" t="s">
        <v>32</v>
      </c>
      <c r="G7" s="35"/>
    </row>
    <row r="8" spans="2:7" ht="19.5" customHeight="1">
      <c r="B8" s="271" t="s">
        <v>5</v>
      </c>
      <c r="C8" s="272"/>
      <c r="D8" s="35"/>
      <c r="E8" s="279" t="s">
        <v>5</v>
      </c>
      <c r="F8" s="280"/>
      <c r="G8" s="35"/>
    </row>
    <row r="9" spans="2:7" ht="19.5" customHeight="1">
      <c r="B9" s="271" t="s">
        <v>2</v>
      </c>
      <c r="C9" s="272"/>
      <c r="D9" s="39"/>
      <c r="E9" s="279" t="s">
        <v>2</v>
      </c>
      <c r="F9" s="280"/>
      <c r="G9" s="39"/>
    </row>
    <row r="10" spans="2:7" ht="19.5" customHeight="1">
      <c r="B10" s="271" t="s">
        <v>33</v>
      </c>
      <c r="C10" s="272"/>
      <c r="D10" s="35"/>
      <c r="E10" s="279" t="s">
        <v>33</v>
      </c>
      <c r="F10" s="280"/>
      <c r="G10" s="35"/>
    </row>
    <row r="11" spans="2:7" ht="19.5" customHeight="1">
      <c r="B11" s="271" t="s">
        <v>34</v>
      </c>
      <c r="C11" s="272"/>
      <c r="D11" s="35"/>
      <c r="E11" s="279" t="s">
        <v>34</v>
      </c>
      <c r="F11" s="280"/>
      <c r="G11" s="35"/>
    </row>
    <row r="12" spans="2:7" ht="19.5" customHeight="1">
      <c r="B12" s="240" t="s">
        <v>35</v>
      </c>
      <c r="C12" s="241"/>
      <c r="D12" s="41" t="s">
        <v>36</v>
      </c>
      <c r="E12" s="279" t="s">
        <v>22</v>
      </c>
      <c r="F12" s="280"/>
      <c r="G12" s="40"/>
    </row>
    <row r="13" spans="2:7" ht="19.5" customHeight="1">
      <c r="B13" s="242"/>
      <c r="C13" s="243"/>
      <c r="D13" s="41" t="s">
        <v>47</v>
      </c>
      <c r="E13" s="279" t="s">
        <v>37</v>
      </c>
      <c r="F13" s="280"/>
      <c r="G13" s="42"/>
    </row>
    <row r="14" spans="2:7" ht="19.5" customHeight="1" thickBot="1">
      <c r="B14" s="271" t="s">
        <v>21</v>
      </c>
      <c r="C14" s="272"/>
      <c r="D14" s="44"/>
      <c r="E14" s="244" t="s">
        <v>39</v>
      </c>
      <c r="F14" s="245"/>
      <c r="G14" s="43"/>
    </row>
    <row r="15" spans="2:7" ht="19.5" customHeight="1" thickBot="1">
      <c r="B15" s="271" t="s">
        <v>22</v>
      </c>
      <c r="C15" s="272"/>
      <c r="D15" s="40"/>
      <c r="E15" s="320" t="s">
        <v>49</v>
      </c>
      <c r="F15" s="321"/>
      <c r="G15" s="322"/>
    </row>
    <row r="16" spans="2:7" ht="19.5" customHeight="1">
      <c r="B16" s="282" t="s">
        <v>43</v>
      </c>
      <c r="C16" s="38" t="s">
        <v>44</v>
      </c>
      <c r="D16" s="35"/>
      <c r="E16" s="225" t="s">
        <v>50</v>
      </c>
      <c r="F16" s="226"/>
      <c r="G16" s="49"/>
    </row>
    <row r="17" spans="2:7" ht="19.5" customHeight="1">
      <c r="B17" s="271"/>
      <c r="C17" s="38" t="s">
        <v>30</v>
      </c>
      <c r="D17" s="37"/>
      <c r="E17" s="225" t="s">
        <v>51</v>
      </c>
      <c r="F17" s="226"/>
      <c r="G17" s="50"/>
    </row>
    <row r="18" spans="2:7" ht="19.5" customHeight="1">
      <c r="B18" s="271"/>
      <c r="C18" s="38" t="s">
        <v>31</v>
      </c>
      <c r="D18" s="35"/>
      <c r="E18" s="225" t="s">
        <v>52</v>
      </c>
      <c r="F18" s="226"/>
      <c r="G18" s="51"/>
    </row>
    <row r="19" spans="2:7" ht="19.5" customHeight="1">
      <c r="B19" s="271"/>
      <c r="C19" s="38" t="s">
        <v>32</v>
      </c>
      <c r="D19" s="35"/>
      <c r="E19" s="225" t="s">
        <v>53</v>
      </c>
      <c r="F19" s="226"/>
      <c r="G19" s="34" t="s">
        <v>54</v>
      </c>
    </row>
    <row r="20" spans="2:7" ht="19.5" customHeight="1">
      <c r="B20" s="271"/>
      <c r="C20" s="38" t="s">
        <v>16</v>
      </c>
      <c r="D20" s="37"/>
      <c r="E20" s="273" t="s">
        <v>55</v>
      </c>
      <c r="F20" s="324"/>
      <c r="G20" s="35" t="s">
        <v>56</v>
      </c>
    </row>
    <row r="21" spans="2:7" ht="19.5" customHeight="1" thickBot="1">
      <c r="B21" s="228"/>
      <c r="C21" s="47" t="s">
        <v>25</v>
      </c>
      <c r="D21" s="48"/>
      <c r="E21" s="273" t="s">
        <v>57</v>
      </c>
      <c r="F21" s="324"/>
      <c r="G21" s="35" t="s">
        <v>56</v>
      </c>
    </row>
    <row r="22" spans="2:7" ht="19.5" customHeight="1">
      <c r="B22" s="271" t="s">
        <v>60</v>
      </c>
      <c r="C22" s="272"/>
      <c r="D22" s="45" t="s">
        <v>61</v>
      </c>
      <c r="E22" s="273" t="s">
        <v>58</v>
      </c>
      <c r="F22" s="324"/>
      <c r="G22" s="35" t="s">
        <v>74</v>
      </c>
    </row>
    <row r="23" spans="2:7" ht="19.5" customHeight="1">
      <c r="B23" s="271" t="s">
        <v>40</v>
      </c>
      <c r="C23" s="272"/>
      <c r="D23" s="64" t="s">
        <v>41</v>
      </c>
      <c r="E23" s="273" t="s">
        <v>62</v>
      </c>
      <c r="F23" s="274"/>
      <c r="G23" s="35" t="s">
        <v>74</v>
      </c>
    </row>
    <row r="24" spans="2:7" ht="19.5" customHeight="1">
      <c r="B24" s="271" t="s">
        <v>64</v>
      </c>
      <c r="C24" s="272"/>
      <c r="D24" s="45" t="s">
        <v>42</v>
      </c>
      <c r="E24" s="273" t="s">
        <v>63</v>
      </c>
      <c r="F24" s="274"/>
      <c r="G24" s="35" t="s">
        <v>74</v>
      </c>
    </row>
    <row r="25" spans="2:7" ht="19.5" customHeight="1">
      <c r="B25" s="271" t="s">
        <v>67</v>
      </c>
      <c r="C25" s="272"/>
      <c r="D25" s="45" t="s">
        <v>42</v>
      </c>
      <c r="E25" s="273" t="s">
        <v>65</v>
      </c>
      <c r="F25" s="274"/>
      <c r="G25" s="35" t="s">
        <v>66</v>
      </c>
    </row>
    <row r="26" spans="2:7" ht="19.5" customHeight="1" thickBot="1">
      <c r="B26" s="228" t="s">
        <v>70</v>
      </c>
      <c r="C26" s="229"/>
      <c r="D26" s="46" t="s">
        <v>42</v>
      </c>
      <c r="E26" s="267" t="s">
        <v>68</v>
      </c>
      <c r="F26" s="268"/>
      <c r="G26" s="48" t="s">
        <v>75</v>
      </c>
    </row>
    <row r="28" spans="2:7" ht="17.25">
      <c r="B28" s="319" t="s">
        <v>46</v>
      </c>
      <c r="C28" s="319"/>
      <c r="D28" s="319"/>
      <c r="E28" s="319"/>
      <c r="F28" s="319"/>
      <c r="G28" s="319"/>
    </row>
    <row r="29" spans="2:7" ht="13.5">
      <c r="B29" s="323"/>
      <c r="C29" s="323"/>
      <c r="D29" s="323"/>
      <c r="E29" s="323"/>
      <c r="F29" s="323"/>
      <c r="G29" s="323"/>
    </row>
    <row r="30" spans="2:7" ht="13.5">
      <c r="B30" s="323"/>
      <c r="C30" s="323"/>
      <c r="D30" s="323"/>
      <c r="E30" s="323"/>
      <c r="F30" s="323"/>
      <c r="G30" s="323"/>
    </row>
    <row r="31" spans="2:7" ht="13.5">
      <c r="B31" s="323"/>
      <c r="C31" s="323"/>
      <c r="D31" s="323"/>
      <c r="E31" s="323"/>
      <c r="F31" s="323"/>
      <c r="G31" s="323"/>
    </row>
    <row r="32" spans="2:7" ht="13.5">
      <c r="B32" s="323"/>
      <c r="C32" s="323"/>
      <c r="D32" s="323"/>
      <c r="E32" s="323"/>
      <c r="F32" s="323"/>
      <c r="G32" s="323"/>
    </row>
    <row r="33" spans="2:7" ht="13.5">
      <c r="B33" s="323"/>
      <c r="C33" s="323"/>
      <c r="D33" s="323"/>
      <c r="E33" s="323"/>
      <c r="F33" s="323"/>
      <c r="G33" s="323"/>
    </row>
    <row r="34" spans="2:7" ht="13.5">
      <c r="B34" s="323"/>
      <c r="C34" s="323"/>
      <c r="D34" s="323"/>
      <c r="E34" s="323"/>
      <c r="F34" s="323"/>
      <c r="G34" s="323"/>
    </row>
    <row r="35" spans="2:7" ht="13.5">
      <c r="B35" s="323"/>
      <c r="C35" s="323"/>
      <c r="D35" s="323"/>
      <c r="E35" s="323"/>
      <c r="F35" s="323"/>
      <c r="G35" s="323"/>
    </row>
    <row r="36" spans="2:7" ht="13.5">
      <c r="B36" s="323"/>
      <c r="C36" s="323"/>
      <c r="D36" s="323"/>
      <c r="E36" s="323"/>
      <c r="F36" s="323"/>
      <c r="G36" s="323"/>
    </row>
    <row r="37" spans="2:7" ht="13.5">
      <c r="B37" s="323"/>
      <c r="C37" s="323"/>
      <c r="D37" s="323"/>
      <c r="E37" s="323"/>
      <c r="F37" s="323"/>
      <c r="G37" s="323"/>
    </row>
    <row r="38" spans="2:7" ht="13.5">
      <c r="B38" s="323"/>
      <c r="C38" s="323"/>
      <c r="D38" s="323"/>
      <c r="E38" s="323"/>
      <c r="F38" s="323"/>
      <c r="G38" s="323"/>
    </row>
    <row r="39" spans="2:7" ht="13.5">
      <c r="B39" s="323"/>
      <c r="C39" s="323"/>
      <c r="D39" s="323"/>
      <c r="E39" s="323"/>
      <c r="F39" s="323"/>
      <c r="G39" s="323"/>
    </row>
    <row r="40" spans="2:7" ht="13.5">
      <c r="B40" s="323"/>
      <c r="C40" s="323"/>
      <c r="D40" s="323"/>
      <c r="E40" s="323"/>
      <c r="F40" s="323"/>
      <c r="G40" s="323"/>
    </row>
    <row r="41" spans="2:7" ht="13.5">
      <c r="B41" s="323"/>
      <c r="C41" s="323"/>
      <c r="D41" s="323"/>
      <c r="E41" s="323"/>
      <c r="F41" s="323"/>
      <c r="G41" s="323"/>
    </row>
    <row r="42" spans="2:7" ht="13.5">
      <c r="B42" s="323"/>
      <c r="C42" s="323"/>
      <c r="D42" s="323"/>
      <c r="E42" s="323"/>
      <c r="F42" s="323"/>
      <c r="G42" s="323"/>
    </row>
    <row r="43" spans="2:7" ht="13.5">
      <c r="B43" s="323"/>
      <c r="C43" s="323"/>
      <c r="D43" s="323"/>
      <c r="E43" s="323"/>
      <c r="F43" s="323"/>
      <c r="G43" s="323"/>
    </row>
  </sheetData>
  <sheetProtection/>
  <mergeCells count="43">
    <mergeCell ref="B2:D2"/>
    <mergeCell ref="E2:G2"/>
    <mergeCell ref="B3:C3"/>
    <mergeCell ref="E3:F3"/>
    <mergeCell ref="B4:C4"/>
    <mergeCell ref="E4:F4"/>
    <mergeCell ref="E13:F13"/>
    <mergeCell ref="B5:B7"/>
    <mergeCell ref="E5:E7"/>
    <mergeCell ref="B8:C8"/>
    <mergeCell ref="E8:F8"/>
    <mergeCell ref="B9:C9"/>
    <mergeCell ref="E9:F9"/>
    <mergeCell ref="E17:F17"/>
    <mergeCell ref="E18:F18"/>
    <mergeCell ref="E19:F19"/>
    <mergeCell ref="E20:F20"/>
    <mergeCell ref="B10:C10"/>
    <mergeCell ref="E10:F10"/>
    <mergeCell ref="B11:C11"/>
    <mergeCell ref="E11:F11"/>
    <mergeCell ref="B12:C13"/>
    <mergeCell ref="E12:F12"/>
    <mergeCell ref="B29:G43"/>
    <mergeCell ref="E21:F21"/>
    <mergeCell ref="B22:C22"/>
    <mergeCell ref="E22:F22"/>
    <mergeCell ref="B23:C23"/>
    <mergeCell ref="E23:F23"/>
    <mergeCell ref="B24:C24"/>
    <mergeCell ref="E24:F24"/>
    <mergeCell ref="B16:B21"/>
    <mergeCell ref="E16:F16"/>
    <mergeCell ref="E1:F1"/>
    <mergeCell ref="B25:C25"/>
    <mergeCell ref="E25:F25"/>
    <mergeCell ref="B26:C26"/>
    <mergeCell ref="E26:F26"/>
    <mergeCell ref="B28:G28"/>
    <mergeCell ref="B14:C14"/>
    <mergeCell ref="E14:F14"/>
    <mergeCell ref="B15:C15"/>
    <mergeCell ref="E15:G15"/>
  </mergeCells>
  <dataValidations count="13">
    <dataValidation type="list" allowBlank="1" showInputMessage="1" showErrorMessage="1" sqref="G17">
      <formula1>"職場内,飲食店,電車内,駅構内,公道,居宅内,学校内,店舗内,路上,その他"</formula1>
    </dataValidation>
    <dataValidation type="whole" allowBlank="1" showInputMessage="1" showErrorMessage="1" imeMode="off" sqref="G13:G14">
      <formula1>0</formula1>
      <formula2>99999999999</formula2>
    </dataValidation>
    <dataValidation allowBlank="1" showInputMessage="1" showErrorMessage="1" imeMode="off" sqref="D20 D14 D17 D9 D5 G9 G5"/>
    <dataValidation allowBlank="1" showInputMessage="1" showErrorMessage="1" imeMode="halfKatakana" sqref="D4 G4 G20:G26"/>
    <dataValidation allowBlank="1" showInputMessage="1" showErrorMessage="1" imeMode="on" sqref="D18:D19 D16 D6:D8 D3 D21 C15 F12 G3 G6:G8 G19"/>
    <dataValidation type="whole" allowBlank="1" showInputMessage="1" showErrorMessage="1" imeMode="off" sqref="D10 G10">
      <formula1>16</formula1>
      <formula2>99</formula2>
    </dataValidation>
    <dataValidation type="list" allowBlank="1" showInputMessage="1" showErrorMessage="1" imeMode="off" sqref="D12">
      <formula1>"未婚　・　既婚　・　不明,未婚,既婚,不明"</formula1>
    </dataValidation>
    <dataValidation type="list" allowBlank="1" showInputMessage="1" showErrorMessage="1" imeMode="off" sqref="D13">
      <formula1>"子供なし・子供有（　　人）,子供なし,子供有（1人）,子供有（2人）,子供有（3人以上）,子供有（？人）"</formula1>
    </dataValidation>
    <dataValidation type="list" allowBlank="1" showInputMessage="1" showErrorMessage="1" imeMode="on" sqref="D11 G11">
      <formula1>"男性,女性"</formula1>
    </dataValidation>
    <dataValidation type="list" allowBlank="1" showInputMessage="1" showErrorMessage="1" sqref="D23">
      <formula1>"認めている　・　否認している,認めている,否認している,不明"</formula1>
    </dataValidation>
    <dataValidation type="list" allowBlank="1" showInputMessage="1" showErrorMessage="1" sqref="D15 G12">
      <formula1>"会社員,専業主婦,専業主夫,自営業,役員,学生,自由業,パート,アルバイト,無職,その他"</formula1>
    </dataValidation>
    <dataValidation type="list" allowBlank="1" showInputMessage="1" showErrorMessage="1" sqref="D24:D26">
      <formula1>"ある,ない,不明"</formula1>
    </dataValidation>
    <dataValidation type="list" allowBlank="1" showInputMessage="1" showErrorMessage="1" imeMode="on" sqref="D22">
      <formula1>"なし　・　あり　・不明,なし,あり,不明"</formula1>
    </dataValidation>
  </dataValidations>
  <printOptions/>
  <pageMargins left="0.3937007874015748" right="0.3937007874015748" top="0.5905511811023623" bottom="0.5905511811023623" header="0.1968503937007874" footer="0.1968503937007874"/>
  <pageSetup horizontalDpi="600" verticalDpi="600" orientation="portrait" paperSize="9" r:id="rId1"/>
  <headerFooter alignWithMargins="0">
    <oddHeader>&amp;L&amp;"HG丸ｺﾞｼｯｸM-PRO,標準"&amp;12行政書士　東京中央法務オフィス／弁護士法人さくらパートナーズ
&amp;"HG丸ｺﾞｼｯｸM-PRO,太字"慰謝料請求相談室　相談シート</oddHeader>
  </headerFooter>
</worksheet>
</file>

<file path=xl/worksheets/sheet5.xml><?xml version="1.0" encoding="utf-8"?>
<worksheet xmlns="http://schemas.openxmlformats.org/spreadsheetml/2006/main" xmlns:r="http://schemas.openxmlformats.org/officeDocument/2006/relationships">
  <sheetPr codeName="Sheet3">
    <tabColor rgb="FF00B050"/>
  </sheetPr>
  <dimension ref="A1:I46"/>
  <sheetViews>
    <sheetView zoomScalePageLayoutView="0" workbookViewId="0" topLeftCell="A1">
      <selection activeCell="A1" sqref="A1:F1"/>
    </sheetView>
  </sheetViews>
  <sheetFormatPr defaultColWidth="9.00390625" defaultRowHeight="13.5"/>
  <cols>
    <col min="1" max="1" width="10.50390625" style="3" bestFit="1" customWidth="1"/>
    <col min="2" max="2" width="8.25390625" style="1" customWidth="1"/>
    <col min="3" max="3" width="11.625" style="1" customWidth="1"/>
    <col min="4" max="4" width="9.25390625" style="3" customWidth="1"/>
    <col min="5" max="5" width="9.25390625" style="3" bestFit="1" customWidth="1"/>
    <col min="6" max="6" width="32.625" style="3" customWidth="1"/>
    <col min="7" max="16384" width="9.00390625" style="1" customWidth="1"/>
  </cols>
  <sheetData>
    <row r="1" spans="1:6" s="15" customFormat="1" ht="21.75" thickBot="1">
      <c r="A1" s="328" t="s">
        <v>102</v>
      </c>
      <c r="B1" s="328"/>
      <c r="C1" s="328"/>
      <c r="D1" s="328"/>
      <c r="E1" s="328"/>
      <c r="F1" s="328"/>
    </row>
    <row r="2" spans="1:9" ht="19.5" customHeight="1" thickBot="1">
      <c r="A2" s="16" t="s">
        <v>0</v>
      </c>
      <c r="B2" s="57" t="s">
        <v>95</v>
      </c>
      <c r="C2" s="329" t="s">
        <v>98</v>
      </c>
      <c r="D2" s="329"/>
      <c r="E2" s="57" t="s">
        <v>97</v>
      </c>
      <c r="F2" s="58"/>
      <c r="H2" s="63"/>
      <c r="I2" s="63"/>
    </row>
    <row r="3" spans="1:9" ht="17.25" customHeight="1">
      <c r="A3" s="4" t="s">
        <v>1</v>
      </c>
      <c r="B3" s="330"/>
      <c r="C3" s="331"/>
      <c r="D3" s="332"/>
      <c r="E3" s="5" t="s">
        <v>2</v>
      </c>
      <c r="F3" s="6" t="s">
        <v>3</v>
      </c>
      <c r="H3" s="63"/>
      <c r="I3" s="63"/>
    </row>
    <row r="4" spans="1:9" ht="17.25" customHeight="1">
      <c r="A4" s="333" t="s">
        <v>4</v>
      </c>
      <c r="B4" s="336"/>
      <c r="C4" s="337"/>
      <c r="D4" s="338"/>
      <c r="E4" s="7" t="s">
        <v>5</v>
      </c>
      <c r="F4" s="8" t="s">
        <v>6</v>
      </c>
      <c r="H4" s="63"/>
      <c r="I4" s="63"/>
    </row>
    <row r="5" spans="1:9" ht="17.25" customHeight="1">
      <c r="A5" s="334"/>
      <c r="B5" s="339"/>
      <c r="C5" s="340"/>
      <c r="D5" s="341"/>
      <c r="E5" s="9" t="s">
        <v>7</v>
      </c>
      <c r="F5" s="8" t="s">
        <v>6</v>
      </c>
      <c r="H5" s="63"/>
      <c r="I5" s="63"/>
    </row>
    <row r="6" spans="1:9" ht="17.25" customHeight="1">
      <c r="A6" s="335"/>
      <c r="B6" s="342"/>
      <c r="C6" s="343"/>
      <c r="D6" s="344"/>
      <c r="E6" s="9" t="s">
        <v>8</v>
      </c>
      <c r="F6" s="8"/>
      <c r="H6" s="63"/>
      <c r="I6" s="63"/>
    </row>
    <row r="7" spans="1:6" ht="17.25" customHeight="1">
      <c r="A7" s="333" t="s">
        <v>9</v>
      </c>
      <c r="B7" s="346" t="s">
        <v>30</v>
      </c>
      <c r="C7" s="347"/>
      <c r="D7" s="348"/>
      <c r="E7" s="348"/>
      <c r="F7" s="349"/>
    </row>
    <row r="8" spans="1:6" ht="17.25" customHeight="1" thickBot="1">
      <c r="A8" s="345"/>
      <c r="B8" s="350"/>
      <c r="C8" s="351"/>
      <c r="D8" s="351"/>
      <c r="E8" s="351"/>
      <c r="F8" s="352"/>
    </row>
    <row r="9" spans="1:6" ht="17.25" customHeight="1">
      <c r="A9" s="17" t="s">
        <v>11</v>
      </c>
      <c r="B9" s="353"/>
      <c r="C9" s="354"/>
      <c r="D9" s="355"/>
      <c r="E9" s="18" t="s">
        <v>12</v>
      </c>
      <c r="F9" s="19"/>
    </row>
    <row r="10" spans="1:6" ht="17.25" customHeight="1">
      <c r="A10" s="12" t="s">
        <v>13</v>
      </c>
      <c r="B10" s="356"/>
      <c r="C10" s="357"/>
      <c r="D10" s="358"/>
      <c r="E10" s="20" t="s">
        <v>14</v>
      </c>
      <c r="F10" s="21"/>
    </row>
    <row r="11" spans="1:6" ht="17.25" customHeight="1">
      <c r="A11" s="359" t="s">
        <v>15</v>
      </c>
      <c r="B11" s="362"/>
      <c r="C11" s="363"/>
      <c r="D11" s="364"/>
      <c r="E11" s="22" t="s">
        <v>16</v>
      </c>
      <c r="F11" s="23" t="s">
        <v>17</v>
      </c>
    </row>
    <row r="12" spans="1:6" ht="17.25" customHeight="1">
      <c r="A12" s="360"/>
      <c r="B12" s="365"/>
      <c r="C12" s="366"/>
      <c r="D12" s="367"/>
      <c r="E12" s="22" t="s">
        <v>18</v>
      </c>
      <c r="F12" s="23"/>
    </row>
    <row r="13" spans="1:6" ht="17.25" customHeight="1" thickBot="1">
      <c r="A13" s="361"/>
      <c r="B13" s="368"/>
      <c r="C13" s="369"/>
      <c r="D13" s="370"/>
      <c r="E13" s="24" t="s">
        <v>19</v>
      </c>
      <c r="F13" s="25" t="s">
        <v>20</v>
      </c>
    </row>
    <row r="14" spans="1:6" ht="9.75" customHeight="1" thickBot="1">
      <c r="A14" s="13"/>
      <c r="B14" s="14"/>
      <c r="C14" s="14"/>
      <c r="D14" s="13"/>
      <c r="E14" s="13"/>
      <c r="F14" s="13"/>
    </row>
    <row r="15" spans="1:6" ht="17.25" customHeight="1" thickBot="1">
      <c r="A15" s="16" t="s">
        <v>10</v>
      </c>
      <c r="D15" s="2"/>
      <c r="F15" s="1"/>
    </row>
    <row r="16" spans="1:6" ht="17.25" customHeight="1">
      <c r="A16" s="4" t="s">
        <v>1</v>
      </c>
      <c r="B16" s="330"/>
      <c r="C16" s="331"/>
      <c r="D16" s="332"/>
      <c r="E16" s="5" t="s">
        <v>2</v>
      </c>
      <c r="F16" s="6" t="s">
        <v>3</v>
      </c>
    </row>
    <row r="17" spans="1:6" ht="17.25" customHeight="1">
      <c r="A17" s="10" t="s">
        <v>4</v>
      </c>
      <c r="B17" s="336"/>
      <c r="C17" s="337"/>
      <c r="D17" s="338"/>
      <c r="E17" s="7" t="s">
        <v>5</v>
      </c>
      <c r="F17" s="8" t="s">
        <v>6</v>
      </c>
    </row>
    <row r="18" spans="1:6" ht="17.25" customHeight="1">
      <c r="A18" s="11"/>
      <c r="B18" s="339"/>
      <c r="C18" s="340"/>
      <c r="D18" s="341"/>
      <c r="E18" s="9" t="s">
        <v>7</v>
      </c>
      <c r="F18" s="8" t="s">
        <v>6</v>
      </c>
    </row>
    <row r="19" spans="1:6" ht="17.25" customHeight="1">
      <c r="A19" s="12"/>
      <c r="B19" s="342"/>
      <c r="C19" s="343"/>
      <c r="D19" s="344"/>
      <c r="E19" s="9" t="s">
        <v>8</v>
      </c>
      <c r="F19" s="8"/>
    </row>
    <row r="20" spans="1:6" ht="17.25" customHeight="1">
      <c r="A20" s="333" t="s">
        <v>9</v>
      </c>
      <c r="B20" s="336"/>
      <c r="C20" s="337"/>
      <c r="D20" s="337"/>
      <c r="E20" s="337"/>
      <c r="F20" s="371"/>
    </row>
    <row r="21" spans="1:6" ht="17.25" customHeight="1" thickBot="1">
      <c r="A21" s="334"/>
      <c r="B21" s="339"/>
      <c r="C21" s="340"/>
      <c r="D21" s="340"/>
      <c r="E21" s="340"/>
      <c r="F21" s="372"/>
    </row>
    <row r="22" spans="1:6" ht="17.25" customHeight="1">
      <c r="A22" s="17" t="s">
        <v>11</v>
      </c>
      <c r="B22" s="353"/>
      <c r="C22" s="354"/>
      <c r="D22" s="355"/>
      <c r="E22" s="18" t="s">
        <v>12</v>
      </c>
      <c r="F22" s="19"/>
    </row>
    <row r="23" spans="1:6" ht="17.25" customHeight="1">
      <c r="A23" s="12" t="s">
        <v>13</v>
      </c>
      <c r="B23" s="356"/>
      <c r="C23" s="357"/>
      <c r="D23" s="358"/>
      <c r="E23" s="20" t="s">
        <v>14</v>
      </c>
      <c r="F23" s="21"/>
    </row>
    <row r="24" spans="1:6" ht="17.25" customHeight="1">
      <c r="A24" s="359" t="s">
        <v>15</v>
      </c>
      <c r="B24" s="362"/>
      <c r="C24" s="363"/>
      <c r="D24" s="364"/>
      <c r="E24" s="22" t="s">
        <v>16</v>
      </c>
      <c r="F24" s="23" t="s">
        <v>17</v>
      </c>
    </row>
    <row r="25" spans="1:6" ht="17.25" customHeight="1">
      <c r="A25" s="360"/>
      <c r="B25" s="365"/>
      <c r="C25" s="366"/>
      <c r="D25" s="367"/>
      <c r="E25" s="22" t="s">
        <v>18</v>
      </c>
      <c r="F25" s="23"/>
    </row>
    <row r="26" spans="1:6" ht="17.25" customHeight="1" thickBot="1">
      <c r="A26" s="361"/>
      <c r="B26" s="368"/>
      <c r="C26" s="369"/>
      <c r="D26" s="370"/>
      <c r="E26" s="24" t="s">
        <v>19</v>
      </c>
      <c r="F26" s="25" t="s">
        <v>20</v>
      </c>
    </row>
    <row r="27" spans="1:6" ht="9.75" customHeight="1" thickBot="1">
      <c r="A27" s="13"/>
      <c r="B27" s="14"/>
      <c r="C27" s="14"/>
      <c r="D27" s="13"/>
      <c r="E27" s="13"/>
      <c r="F27" s="13"/>
    </row>
    <row r="28" spans="1:6" ht="17.25" customHeight="1" thickBot="1">
      <c r="A28" s="29" t="s">
        <v>103</v>
      </c>
      <c r="F28" s="1"/>
    </row>
    <row r="29" spans="1:6" ht="17.25" customHeight="1">
      <c r="A29" s="30" t="s">
        <v>104</v>
      </c>
      <c r="B29" s="67" t="s">
        <v>105</v>
      </c>
      <c r="C29" s="68"/>
      <c r="D29" s="68"/>
      <c r="E29" s="68"/>
      <c r="F29" s="69"/>
    </row>
    <row r="30" spans="1:6" ht="17.25" customHeight="1">
      <c r="A30" s="26" t="s">
        <v>106</v>
      </c>
      <c r="B30" s="373"/>
      <c r="C30" s="373"/>
      <c r="D30" s="373"/>
      <c r="E30" s="373"/>
      <c r="F30" s="374"/>
    </row>
    <row r="31" spans="1:6" ht="17.25" customHeight="1">
      <c r="A31" s="26" t="s">
        <v>107</v>
      </c>
      <c r="B31" s="373"/>
      <c r="C31" s="373"/>
      <c r="D31" s="373"/>
      <c r="E31" s="373"/>
      <c r="F31" s="374"/>
    </row>
    <row r="32" spans="1:6" ht="17.25" customHeight="1">
      <c r="A32" s="26" t="s">
        <v>108</v>
      </c>
      <c r="B32" s="373" t="s">
        <v>109</v>
      </c>
      <c r="C32" s="373"/>
      <c r="D32" s="373"/>
      <c r="E32" s="373"/>
      <c r="F32" s="374"/>
    </row>
    <row r="33" spans="1:6" ht="17.25" customHeight="1">
      <c r="A33" s="26" t="s">
        <v>110</v>
      </c>
      <c r="B33" s="377"/>
      <c r="C33" s="377"/>
      <c r="D33" s="377"/>
      <c r="E33" s="377"/>
      <c r="F33" s="31"/>
    </row>
    <row r="34" spans="1:6" ht="17.25" customHeight="1">
      <c r="A34" s="26" t="s">
        <v>111</v>
      </c>
      <c r="B34" s="373" t="s">
        <v>112</v>
      </c>
      <c r="C34" s="373"/>
      <c r="D34" s="373"/>
      <c r="E34" s="373"/>
      <c r="F34" s="374"/>
    </row>
    <row r="35" spans="1:6" ht="17.25" customHeight="1">
      <c r="A35" s="26" t="s">
        <v>113</v>
      </c>
      <c r="B35" s="7" t="s">
        <v>114</v>
      </c>
      <c r="C35" s="70" t="s">
        <v>115</v>
      </c>
      <c r="D35" s="378"/>
      <c r="E35" s="379"/>
      <c r="F35" s="66" t="s">
        <v>100</v>
      </c>
    </row>
    <row r="36" spans="1:6" ht="17.25" customHeight="1">
      <c r="A36" s="26" t="s">
        <v>116</v>
      </c>
      <c r="B36" s="7" t="s">
        <v>114</v>
      </c>
      <c r="C36" s="70" t="s">
        <v>115</v>
      </c>
      <c r="D36" s="378"/>
      <c r="E36" s="379"/>
      <c r="F36" s="66" t="s">
        <v>100</v>
      </c>
    </row>
    <row r="37" spans="1:6" ht="17.25" customHeight="1" thickBot="1">
      <c r="A37" s="71" t="s">
        <v>117</v>
      </c>
      <c r="B37" s="380" t="s">
        <v>118</v>
      </c>
      <c r="C37" s="380"/>
      <c r="D37" s="28" t="s">
        <v>119</v>
      </c>
      <c r="E37" s="28" t="s">
        <v>120</v>
      </c>
      <c r="F37" s="56"/>
    </row>
    <row r="38" spans="1:6" ht="9.75" customHeight="1" thickBot="1">
      <c r="A38" s="13"/>
      <c r="B38" s="14"/>
      <c r="C38" s="14"/>
      <c r="D38" s="13"/>
      <c r="E38" s="13"/>
      <c r="F38" s="13"/>
    </row>
    <row r="39" spans="1:6" ht="17.25" customHeight="1" thickBot="1">
      <c r="A39" s="375" t="s">
        <v>121</v>
      </c>
      <c r="B39" s="376"/>
      <c r="F39" s="1"/>
    </row>
    <row r="40" spans="1:6" ht="13.5">
      <c r="A40" s="30" t="s">
        <v>122</v>
      </c>
      <c r="B40" s="5" t="s">
        <v>123</v>
      </c>
      <c r="C40" s="5" t="s">
        <v>124</v>
      </c>
      <c r="D40" s="5" t="s">
        <v>123</v>
      </c>
      <c r="E40" s="68" t="s">
        <v>48</v>
      </c>
      <c r="F40" s="69"/>
    </row>
    <row r="41" spans="1:6" ht="14.25" thickBot="1">
      <c r="A41" s="27" t="s">
        <v>125</v>
      </c>
      <c r="B41" s="65"/>
      <c r="C41" s="65"/>
      <c r="D41" s="65" t="s">
        <v>126</v>
      </c>
      <c r="E41" s="65" t="s">
        <v>127</v>
      </c>
      <c r="F41" s="56" t="s">
        <v>128</v>
      </c>
    </row>
    <row r="42" spans="1:6" ht="9.75" customHeight="1" thickBot="1">
      <c r="A42" s="1"/>
      <c r="D42" s="1"/>
      <c r="E42" s="1"/>
      <c r="F42" s="1"/>
    </row>
    <row r="43" spans="1:6" ht="17.25" customHeight="1" thickBot="1">
      <c r="A43" s="375" t="s">
        <v>129</v>
      </c>
      <c r="B43" s="376"/>
      <c r="F43" s="1"/>
    </row>
    <row r="44" spans="1:6" ht="13.5">
      <c r="A44" s="30" t="s">
        <v>122</v>
      </c>
      <c r="B44" s="5" t="s">
        <v>123</v>
      </c>
      <c r="C44" s="5" t="s">
        <v>124</v>
      </c>
      <c r="D44" s="5" t="s">
        <v>123</v>
      </c>
      <c r="E44" s="68" t="s">
        <v>48</v>
      </c>
      <c r="F44" s="69"/>
    </row>
    <row r="45" spans="1:6" ht="14.25" thickBot="1">
      <c r="A45" s="27" t="s">
        <v>125</v>
      </c>
      <c r="B45" s="65"/>
      <c r="C45" s="65"/>
      <c r="D45" s="65" t="s">
        <v>126</v>
      </c>
      <c r="E45" s="65" t="s">
        <v>127</v>
      </c>
      <c r="F45" s="56" t="s">
        <v>128</v>
      </c>
    </row>
    <row r="46" spans="1:6" ht="13.5">
      <c r="A46" s="1"/>
      <c r="D46" s="1"/>
      <c r="E46" s="1"/>
      <c r="F46" s="1"/>
    </row>
  </sheetData>
  <sheetProtection/>
  <mergeCells count="30">
    <mergeCell ref="A39:B39"/>
    <mergeCell ref="A43:B43"/>
    <mergeCell ref="B33:C33"/>
    <mergeCell ref="D33:E33"/>
    <mergeCell ref="B34:F34"/>
    <mergeCell ref="D35:E35"/>
    <mergeCell ref="D36:E36"/>
    <mergeCell ref="B37:C37"/>
    <mergeCell ref="B22:D23"/>
    <mergeCell ref="A24:A26"/>
    <mergeCell ref="B24:D26"/>
    <mergeCell ref="B30:F30"/>
    <mergeCell ref="B31:F31"/>
    <mergeCell ref="B32:F32"/>
    <mergeCell ref="B9:D10"/>
    <mergeCell ref="A11:A13"/>
    <mergeCell ref="B11:D13"/>
    <mergeCell ref="B16:D16"/>
    <mergeCell ref="B17:D19"/>
    <mergeCell ref="A20:A21"/>
    <mergeCell ref="B20:F21"/>
    <mergeCell ref="A1:F1"/>
    <mergeCell ref="C2:D2"/>
    <mergeCell ref="B3:D3"/>
    <mergeCell ref="A4:A6"/>
    <mergeCell ref="B4:D6"/>
    <mergeCell ref="A7:A8"/>
    <mergeCell ref="B7:C7"/>
    <mergeCell ref="D7:F7"/>
    <mergeCell ref="B8:F8"/>
  </mergeCells>
  <printOptions/>
  <pageMargins left="0.3937007874015748" right="0.3937007874015748" top="0.3937007874015748" bottom="0.3937007874015748" header="0.1968503937007874" footer="0.1968503937007874"/>
  <pageSetup horizontalDpi="600" verticalDpi="600" orientation="portrait" paperSize="9" scale="115" r:id="rId1"/>
</worksheet>
</file>

<file path=xl/worksheets/sheet6.xml><?xml version="1.0" encoding="utf-8"?>
<worksheet xmlns="http://schemas.openxmlformats.org/spreadsheetml/2006/main" xmlns:r="http://schemas.openxmlformats.org/officeDocument/2006/relationships">
  <sheetPr codeName="Sheet5">
    <tabColor rgb="FFFF0000"/>
  </sheetPr>
  <dimension ref="A1:N48"/>
  <sheetViews>
    <sheetView zoomScale="120" zoomScaleNormal="120" zoomScaleSheetLayoutView="120" zoomScalePageLayoutView="0" workbookViewId="0" topLeftCell="A1">
      <selection activeCell="A1" sqref="A1"/>
    </sheetView>
  </sheetViews>
  <sheetFormatPr defaultColWidth="9.00390625" defaultRowHeight="13.5"/>
  <cols>
    <col min="1" max="2" width="1.625" style="81" customWidth="1"/>
    <col min="3" max="6" width="16.625" style="81" customWidth="1"/>
    <col min="7" max="8" width="1.625" style="81" customWidth="1"/>
    <col min="9" max="9" width="6.50390625" style="81" hidden="1" customWidth="1"/>
    <col min="10" max="10" width="2.50390625" style="81" hidden="1" customWidth="1"/>
    <col min="11" max="11" width="3.50390625" style="81" hidden="1" customWidth="1"/>
    <col min="12" max="12" width="7.75390625" style="81" hidden="1" customWidth="1"/>
    <col min="13" max="14" width="9.75390625" style="81" hidden="1" customWidth="1"/>
    <col min="15" max="15" width="9.00390625" style="81" bestFit="1" customWidth="1"/>
    <col min="16" max="16384" width="9.00390625" style="81" customWidth="1"/>
  </cols>
  <sheetData>
    <row r="1" spans="1:8" ht="12" customHeight="1">
      <c r="A1" s="77"/>
      <c r="B1" s="77"/>
      <c r="C1" s="77"/>
      <c r="D1" s="77"/>
      <c r="E1" s="77"/>
      <c r="F1" s="77"/>
      <c r="G1" s="77"/>
      <c r="H1" s="77"/>
    </row>
    <row r="2" spans="1:14" ht="9.75" customHeight="1">
      <c r="A2" s="77"/>
      <c r="B2" s="77"/>
      <c r="C2" s="77"/>
      <c r="D2" s="381" t="s">
        <v>146</v>
      </c>
      <c r="E2" s="77"/>
      <c r="F2" s="77"/>
      <c r="G2" s="77"/>
      <c r="H2" s="77"/>
      <c r="M2" s="82">
        <f>VLOOKUP($J$6,'入通院慰謝料表'!$U$13:$AF$22,$J$10+2,0)</f>
        <v>60.4</v>
      </c>
      <c r="N2" s="82">
        <f>VLOOKUP($J$6,'入通院慰謝料表'!$B$33:$R$47,$J$10+2,0)</f>
        <v>83</v>
      </c>
    </row>
    <row r="3" spans="1:14" ht="9.75" customHeight="1">
      <c r="A3" s="77"/>
      <c r="B3" s="60"/>
      <c r="C3" s="75"/>
      <c r="D3" s="382"/>
      <c r="E3" s="75"/>
      <c r="F3" s="75"/>
      <c r="G3" s="76"/>
      <c r="H3" s="77"/>
      <c r="M3" s="82">
        <f>VLOOKUP($J$6,'入通院慰謝料表'!$U$13:$AF$22,$J$10+2,0)</f>
        <v>60.4</v>
      </c>
      <c r="N3" s="82">
        <f>VLOOKUP($J$6,'入通院慰謝料表'!$B$33:$R$47,$J$10+2,0)</f>
        <v>83</v>
      </c>
    </row>
    <row r="4" spans="1:14" ht="21" customHeight="1">
      <c r="A4" s="77"/>
      <c r="B4" s="61"/>
      <c r="C4" s="83" t="s">
        <v>147</v>
      </c>
      <c r="D4" s="383" t="s">
        <v>148</v>
      </c>
      <c r="E4" s="383"/>
      <c r="F4" s="383"/>
      <c r="G4" s="78"/>
      <c r="H4" s="77"/>
      <c r="I4" s="384">
        <v>40339</v>
      </c>
      <c r="J4" s="384"/>
      <c r="K4" s="384"/>
      <c r="L4" s="384">
        <v>38808</v>
      </c>
      <c r="M4" s="384"/>
      <c r="N4" s="384"/>
    </row>
    <row r="5" spans="1:14" ht="21" customHeight="1">
      <c r="A5" s="77"/>
      <c r="B5" s="61"/>
      <c r="C5" s="84">
        <v>43680</v>
      </c>
      <c r="D5" s="385"/>
      <c r="E5" s="385"/>
      <c r="F5" s="385"/>
      <c r="G5" s="78"/>
      <c r="H5" s="77"/>
      <c r="I5" s="386" t="s">
        <v>149</v>
      </c>
      <c r="J5" s="386"/>
      <c r="K5" s="386"/>
      <c r="L5" s="85" t="s">
        <v>150</v>
      </c>
      <c r="M5" s="85" t="s">
        <v>151</v>
      </c>
      <c r="N5" s="85" t="s">
        <v>152</v>
      </c>
    </row>
    <row r="6" spans="1:14" ht="21" customHeight="1">
      <c r="A6" s="77"/>
      <c r="B6" s="61"/>
      <c r="C6" s="83" t="s">
        <v>153</v>
      </c>
      <c r="D6" s="387" t="s">
        <v>154</v>
      </c>
      <c r="E6" s="388"/>
      <c r="F6" s="83" t="s">
        <v>155</v>
      </c>
      <c r="G6" s="78"/>
      <c r="H6" s="77"/>
      <c r="I6" s="82">
        <f>IF(OR(C7=0,D7=0),0,D7-C7+1)</f>
        <v>113</v>
      </c>
      <c r="J6" s="82">
        <f>INT(I6/30.5)</f>
        <v>3</v>
      </c>
      <c r="K6" s="82">
        <f>D7-DATE(YEAR(C7),MONTH(C7)+J6,DAY(C7))</f>
        <v>21</v>
      </c>
      <c r="L6" s="86">
        <f>F7</f>
        <v>35</v>
      </c>
      <c r="M6" s="82">
        <f>IF(F7*2&gt;I6,I6,F7*2)</f>
        <v>70</v>
      </c>
      <c r="N6" s="82">
        <f>IF(F7*3.5&gt;I6,I6,F7*3.5)</f>
        <v>113</v>
      </c>
    </row>
    <row r="7" spans="1:14" ht="21" customHeight="1">
      <c r="A7" s="77"/>
      <c r="B7" s="61"/>
      <c r="C7" s="84">
        <v>43713</v>
      </c>
      <c r="D7" s="389">
        <v>43825</v>
      </c>
      <c r="E7" s="390"/>
      <c r="F7" s="87">
        <v>35</v>
      </c>
      <c r="G7" s="78"/>
      <c r="H7" s="77"/>
      <c r="I7" s="82">
        <f>F$7*3.5</f>
        <v>122.5</v>
      </c>
      <c r="J7" s="82">
        <f>INT(I7/30.5)</f>
        <v>4</v>
      </c>
      <c r="L7" s="82">
        <f>INT(L1+L6)*0.42</f>
        <v>14.7</v>
      </c>
      <c r="M7" s="82">
        <f>INT(M$6+M$10)*0.42</f>
        <v>42.839999999999996</v>
      </c>
      <c r="N7" s="82">
        <f>VLOOKUP(IF($J$7&lt;$J$6,$J$7,$J$6),'入通院慰謝料表'!$B$13:$R$27,$J$10+2,0)</f>
        <v>115</v>
      </c>
    </row>
    <row r="8" spans="1:14" ht="13.5">
      <c r="A8" s="77"/>
      <c r="B8" s="61"/>
      <c r="C8" s="83" t="s">
        <v>156</v>
      </c>
      <c r="D8" s="83" t="s">
        <v>157</v>
      </c>
      <c r="E8" s="83" t="s">
        <v>158</v>
      </c>
      <c r="F8" s="77"/>
      <c r="G8" s="78"/>
      <c r="H8" s="77"/>
      <c r="I8" s="82">
        <f>F$7*3</f>
        <v>105</v>
      </c>
      <c r="J8" s="82">
        <f>INT(I8/30.5)</f>
        <v>3</v>
      </c>
      <c r="M8" s="82">
        <f>INT(M$6+M$10)*0.84</f>
        <v>85.67999999999999</v>
      </c>
      <c r="N8" s="82">
        <f>VLOOKUP(IF($J$8&lt;$J$6,$J$8,$J$6),'入通院慰謝料表'!$B$33:$R$47,$J$10+2,0)</f>
        <v>83</v>
      </c>
    </row>
    <row r="9" spans="1:14" ht="21" customHeight="1">
      <c r="A9" s="77"/>
      <c r="B9" s="61"/>
      <c r="C9" s="88">
        <v>43680</v>
      </c>
      <c r="D9" s="88">
        <v>43711</v>
      </c>
      <c r="E9" s="88" t="s">
        <v>159</v>
      </c>
      <c r="F9" s="77"/>
      <c r="G9" s="78"/>
      <c r="H9" s="77"/>
      <c r="I9" s="386" t="s">
        <v>160</v>
      </c>
      <c r="J9" s="386"/>
      <c r="K9" s="386"/>
      <c r="L9" s="85" t="s">
        <v>150</v>
      </c>
      <c r="M9" s="85" t="s">
        <v>151</v>
      </c>
      <c r="N9" s="85" t="s">
        <v>152</v>
      </c>
    </row>
    <row r="10" spans="1:14" ht="13.5">
      <c r="A10" s="77"/>
      <c r="B10" s="61"/>
      <c r="C10" s="83" t="s">
        <v>161</v>
      </c>
      <c r="D10" s="83" t="s">
        <v>162</v>
      </c>
      <c r="E10" s="89"/>
      <c r="F10" s="90"/>
      <c r="G10" s="78"/>
      <c r="H10" s="77"/>
      <c r="I10" s="82">
        <f>IF(OR(C9=0,D9=0),0,D9-C9+1)</f>
        <v>32</v>
      </c>
      <c r="J10" s="82">
        <f>INT(I10/30.5)</f>
        <v>1</v>
      </c>
      <c r="K10" s="82">
        <f>D9-DATE(YEAR(C9),MONTH(C9)+J10,DAY(C9))</f>
        <v>0</v>
      </c>
      <c r="L10" s="86">
        <f>I10</f>
        <v>32</v>
      </c>
      <c r="M10" s="82">
        <f>I10</f>
        <v>32</v>
      </c>
      <c r="N10" s="82">
        <f>I10</f>
        <v>32</v>
      </c>
    </row>
    <row r="11" spans="1:14" ht="14.25" customHeight="1">
      <c r="A11" s="77"/>
      <c r="B11" s="61"/>
      <c r="C11" s="87">
        <v>4</v>
      </c>
      <c r="D11" s="88" t="s">
        <v>163</v>
      </c>
      <c r="E11" s="89"/>
      <c r="F11" s="90"/>
      <c r="G11" s="78"/>
      <c r="H11" s="77"/>
      <c r="L11" s="82">
        <f>INT(L6+L10)*0.42</f>
        <v>28.14</v>
      </c>
      <c r="M11" s="82">
        <f>INT(M$6+M$10)*0.42</f>
        <v>42.839999999999996</v>
      </c>
      <c r="N11" s="82">
        <f>VLOOKUP($J$6,'入通院慰謝料表'!$B$13:$R$27,$J$10+2,0)</f>
        <v>115</v>
      </c>
    </row>
    <row r="12" spans="1:14" ht="14.25" customHeight="1" hidden="1">
      <c r="A12" s="77"/>
      <c r="B12" s="61"/>
      <c r="C12" s="91"/>
      <c r="D12" s="92"/>
      <c r="E12" s="89"/>
      <c r="F12" s="90"/>
      <c r="G12" s="78"/>
      <c r="H12" s="77"/>
      <c r="M12" s="93">
        <f>VLOOKUP($J$6,'入通院慰謝料表'!$U$13:$AF$22,$J$10+2,0)</f>
        <v>60.4</v>
      </c>
      <c r="N12" s="93">
        <f>VLOOKUP($J$6,'入通院慰謝料表'!$B$33:$R$47,$J$10+2,0)</f>
        <v>83</v>
      </c>
    </row>
    <row r="13" spans="1:14" ht="13.5">
      <c r="A13" s="77"/>
      <c r="B13" s="62"/>
      <c r="C13" s="79"/>
      <c r="D13" s="79"/>
      <c r="E13" s="79"/>
      <c r="F13" s="79"/>
      <c r="G13" s="80"/>
      <c r="H13" s="77"/>
      <c r="K13" s="94"/>
      <c r="L13" s="95" t="s">
        <v>164</v>
      </c>
      <c r="M13" s="96">
        <f>$I$10*D16</f>
        <v>38400</v>
      </c>
      <c r="N13" s="96">
        <f>$I$10*E16</f>
        <v>48000</v>
      </c>
    </row>
    <row r="14" spans="1:14" ht="12" customHeight="1">
      <c r="A14" s="77"/>
      <c r="B14" s="77"/>
      <c r="C14" s="77"/>
      <c r="D14" s="77"/>
      <c r="E14" s="77"/>
      <c r="F14" s="77"/>
      <c r="G14" s="77"/>
      <c r="H14" s="77"/>
      <c r="K14" s="94"/>
      <c r="L14" s="95" t="s">
        <v>165</v>
      </c>
      <c r="M14" s="96">
        <f>$I$10*D17</f>
        <v>131200</v>
      </c>
      <c r="N14" s="96">
        <f>$I$10*E17</f>
        <v>208000</v>
      </c>
    </row>
    <row r="15" spans="1:14" ht="18" customHeight="1">
      <c r="A15" s="77"/>
      <c r="B15" s="77"/>
      <c r="C15" s="97"/>
      <c r="D15" s="97" t="s">
        <v>166</v>
      </c>
      <c r="E15" s="97" t="s">
        <v>167</v>
      </c>
      <c r="F15" s="77"/>
      <c r="G15" s="77"/>
      <c r="H15" s="77"/>
      <c r="K15" s="94"/>
      <c r="L15" s="95" t="s">
        <v>168</v>
      </c>
      <c r="M15" s="96">
        <f>$F$7*D18</f>
        <v>71750</v>
      </c>
      <c r="N15" s="96">
        <f>$F$7*E18</f>
        <v>115500</v>
      </c>
    </row>
    <row r="16" spans="1:8" ht="18" customHeight="1">
      <c r="A16" s="77"/>
      <c r="B16" s="77"/>
      <c r="C16" s="98" t="s">
        <v>164</v>
      </c>
      <c r="D16" s="99">
        <v>1200</v>
      </c>
      <c r="E16" s="99">
        <v>1500</v>
      </c>
      <c r="F16" s="77"/>
      <c r="G16" s="77"/>
      <c r="H16" s="77"/>
    </row>
    <row r="17" spans="1:8" ht="18" customHeight="1">
      <c r="A17" s="77"/>
      <c r="B17" s="77"/>
      <c r="C17" s="98" t="s">
        <v>165</v>
      </c>
      <c r="D17" s="99">
        <v>4100</v>
      </c>
      <c r="E17" s="99">
        <v>6500</v>
      </c>
      <c r="F17" s="77"/>
      <c r="G17" s="77"/>
      <c r="H17" s="77"/>
    </row>
    <row r="18" spans="1:8" ht="18" customHeight="1">
      <c r="A18" s="77"/>
      <c r="B18" s="77"/>
      <c r="C18" s="98" t="s">
        <v>168</v>
      </c>
      <c r="D18" s="99">
        <v>2050</v>
      </c>
      <c r="E18" s="99">
        <v>3300</v>
      </c>
      <c r="F18" s="77"/>
      <c r="G18" s="77"/>
      <c r="H18" s="77"/>
    </row>
    <row r="19" spans="1:8" ht="9.75" customHeight="1" hidden="1">
      <c r="A19" s="77"/>
      <c r="B19" s="77"/>
      <c r="C19" s="77"/>
      <c r="D19" s="77"/>
      <c r="E19" s="77"/>
      <c r="F19" s="77"/>
      <c r="G19" s="77"/>
      <c r="H19" s="77"/>
    </row>
    <row r="20" spans="1:8" ht="12" customHeight="1">
      <c r="A20" s="77"/>
      <c r="B20" s="77"/>
      <c r="C20" s="77"/>
      <c r="D20" s="77"/>
      <c r="E20" s="77"/>
      <c r="F20" s="77"/>
      <c r="G20" s="77"/>
      <c r="H20" s="77"/>
    </row>
    <row r="21" spans="1:8" ht="9.75" customHeight="1">
      <c r="A21" s="77"/>
      <c r="B21" s="77"/>
      <c r="C21" s="391" t="s">
        <v>169</v>
      </c>
      <c r="D21" s="391"/>
      <c r="E21" s="391"/>
      <c r="F21" s="391"/>
      <c r="G21" s="77"/>
      <c r="H21" s="77"/>
    </row>
    <row r="22" spans="1:8" ht="21" customHeight="1">
      <c r="A22" s="77"/>
      <c r="B22" s="77"/>
      <c r="C22" s="391"/>
      <c r="D22" s="391"/>
      <c r="E22" s="391"/>
      <c r="F22" s="391"/>
      <c r="G22" s="77"/>
      <c r="H22" s="77"/>
    </row>
    <row r="23" spans="1:8" ht="12" customHeight="1">
      <c r="A23" s="77"/>
      <c r="B23" s="77"/>
      <c r="C23" s="77"/>
      <c r="D23" s="77"/>
      <c r="E23" s="77"/>
      <c r="F23" s="77"/>
      <c r="G23" s="77"/>
      <c r="H23" s="77"/>
    </row>
    <row r="24" spans="1:8" ht="24" customHeight="1">
      <c r="A24" s="77"/>
      <c r="B24" s="77"/>
      <c r="C24" s="392" t="s">
        <v>170</v>
      </c>
      <c r="D24" s="392"/>
      <c r="E24" s="392"/>
      <c r="F24" s="392"/>
      <c r="G24" s="77"/>
      <c r="H24" s="77"/>
    </row>
    <row r="25" spans="1:8" ht="24" customHeight="1">
      <c r="A25" s="77"/>
      <c r="B25" s="77"/>
      <c r="C25" s="393" t="str">
        <f>"通院"&amp;J6&amp;"ヶ月、入院"&amp;J10&amp;"ヶ月"</f>
        <v>通院3ヶ月、入院1ヶ月</v>
      </c>
      <c r="D25" s="393"/>
      <c r="E25" s="393"/>
      <c r="F25" s="393"/>
      <c r="G25" s="77"/>
      <c r="H25" s="77"/>
    </row>
    <row r="26" spans="1:8" ht="12" customHeight="1">
      <c r="A26" s="77"/>
      <c r="B26" s="77"/>
      <c r="C26" s="77"/>
      <c r="D26" s="77"/>
      <c r="E26" s="77"/>
      <c r="F26" s="77"/>
      <c r="G26" s="77"/>
      <c r="H26" s="77"/>
    </row>
    <row r="27" spans="1:8" ht="24" customHeight="1">
      <c r="A27" s="77"/>
      <c r="B27" s="77"/>
      <c r="C27" s="100"/>
      <c r="D27" s="395" t="s">
        <v>171</v>
      </c>
      <c r="E27" s="396"/>
      <c r="F27" s="101" t="s">
        <v>164</v>
      </c>
      <c r="G27" s="77"/>
      <c r="H27" s="77"/>
    </row>
    <row r="28" spans="1:8" ht="24" customHeight="1">
      <c r="A28" s="77"/>
      <c r="B28" s="77"/>
      <c r="C28" s="102" t="s">
        <v>172</v>
      </c>
      <c r="D28" s="397">
        <f>L11*10000</f>
        <v>281400</v>
      </c>
      <c r="E28" s="398"/>
      <c r="F28" s="103">
        <f>M13</f>
        <v>38400</v>
      </c>
      <c r="G28" s="77"/>
      <c r="H28" s="77"/>
    </row>
    <row r="29" spans="1:8" ht="24" customHeight="1">
      <c r="A29" s="77"/>
      <c r="B29" s="77"/>
      <c r="C29" s="399" t="s">
        <v>173</v>
      </c>
      <c r="D29" s="402">
        <f>M11*10000</f>
        <v>428399.99999999994</v>
      </c>
      <c r="E29" s="403"/>
      <c r="F29" s="104"/>
      <c r="G29" s="77"/>
      <c r="H29" s="77"/>
    </row>
    <row r="30" spans="1:8" ht="24" customHeight="1">
      <c r="A30" s="77"/>
      <c r="B30" s="77"/>
      <c r="C30" s="400"/>
      <c r="D30" s="404" t="s">
        <v>100</v>
      </c>
      <c r="E30" s="405"/>
      <c r="F30" s="105">
        <f>M13</f>
        <v>38400</v>
      </c>
      <c r="G30" s="77"/>
      <c r="H30" s="77"/>
    </row>
    <row r="31" spans="1:8" ht="24" customHeight="1">
      <c r="A31" s="77"/>
      <c r="B31" s="77"/>
      <c r="C31" s="401"/>
      <c r="D31" s="406">
        <f>M12*10000</f>
        <v>604000</v>
      </c>
      <c r="E31" s="407"/>
      <c r="F31" s="106"/>
      <c r="G31" s="77"/>
      <c r="H31" s="77"/>
    </row>
    <row r="32" spans="1:8" ht="24" customHeight="1">
      <c r="A32" s="77"/>
      <c r="B32" s="77"/>
      <c r="C32" s="409" t="s">
        <v>152</v>
      </c>
      <c r="D32" s="402">
        <f>N11*10000</f>
        <v>1150000</v>
      </c>
      <c r="E32" s="403"/>
      <c r="F32" s="104"/>
      <c r="G32" s="77"/>
      <c r="H32" s="77"/>
    </row>
    <row r="33" spans="1:8" ht="24" customHeight="1">
      <c r="A33" s="77"/>
      <c r="B33" s="77"/>
      <c r="C33" s="409"/>
      <c r="D33" s="410">
        <f>N12*10000</f>
        <v>830000</v>
      </c>
      <c r="E33" s="411"/>
      <c r="F33" s="105">
        <f>N13</f>
        <v>48000</v>
      </c>
      <c r="G33" s="77"/>
      <c r="H33" s="77"/>
    </row>
    <row r="34" spans="1:8" ht="24" customHeight="1">
      <c r="A34" s="77"/>
      <c r="B34" s="77"/>
      <c r="C34" s="409"/>
      <c r="D34" s="412" t="s">
        <v>174</v>
      </c>
      <c r="E34" s="413"/>
      <c r="F34" s="107"/>
      <c r="G34" s="77"/>
      <c r="H34" s="77"/>
    </row>
    <row r="35" spans="1:8" ht="24" customHeight="1">
      <c r="A35" s="77"/>
      <c r="B35" s="77"/>
      <c r="C35" s="100"/>
      <c r="D35" s="395" t="str">
        <f>L14</f>
        <v>入院付添費</v>
      </c>
      <c r="E35" s="396"/>
      <c r="F35" s="101" t="str">
        <f>L15</f>
        <v>通院付添費</v>
      </c>
      <c r="G35" s="77"/>
      <c r="H35" s="77"/>
    </row>
    <row r="36" spans="1:8" ht="24" customHeight="1">
      <c r="A36" s="77"/>
      <c r="B36" s="77" t="s">
        <v>127</v>
      </c>
      <c r="C36" s="102" t="s">
        <v>175</v>
      </c>
      <c r="D36" s="394">
        <f>IF(E9="付添不要",0,M14)</f>
        <v>0</v>
      </c>
      <c r="E36" s="394"/>
      <c r="F36" s="108">
        <f>IF(E9="付添不要",0,M15)</f>
        <v>0</v>
      </c>
      <c r="G36" s="77"/>
      <c r="H36" s="77"/>
    </row>
    <row r="37" spans="1:8" ht="24" customHeight="1">
      <c r="A37" s="77"/>
      <c r="B37" s="77" t="s">
        <v>127</v>
      </c>
      <c r="C37" s="102" t="s">
        <v>152</v>
      </c>
      <c r="D37" s="394">
        <f>IF(E9="付添不要",0,N14)</f>
        <v>0</v>
      </c>
      <c r="E37" s="394"/>
      <c r="F37" s="108">
        <f>IF(E9="付添不要",0,N15)</f>
        <v>0</v>
      </c>
      <c r="G37" s="77"/>
      <c r="H37" s="77"/>
    </row>
    <row r="38" spans="1:8" ht="12" customHeight="1">
      <c r="A38" s="77"/>
      <c r="B38" s="77"/>
      <c r="C38" s="77"/>
      <c r="D38" s="77"/>
      <c r="E38" s="77"/>
      <c r="F38" s="77"/>
      <c r="G38" s="77"/>
      <c r="H38" s="77"/>
    </row>
    <row r="39" spans="1:8" ht="24" customHeight="1">
      <c r="A39" s="77"/>
      <c r="B39" s="77"/>
      <c r="C39" s="392" t="s">
        <v>176</v>
      </c>
      <c r="D39" s="392"/>
      <c r="E39" s="392"/>
      <c r="F39" s="392"/>
      <c r="G39" s="77"/>
      <c r="H39" s="77"/>
    </row>
    <row r="40" spans="1:8" ht="24" customHeight="1">
      <c r="A40" s="77"/>
      <c r="B40" s="77"/>
      <c r="C40" s="109" t="s">
        <v>177</v>
      </c>
      <c r="D40" s="408">
        <f>IF(OR(C$5=0,$C$11=0),"",IF(C$5&gt;=$I$4,IF(AND(C$11&lt;3,D$11&lt;&gt;"介護不要"),VLOOKUP(C$11,'後遺障害等級表 (2)'!$B$6:$E$7,2,0),VLOOKUP(C$11,'後遺障害等級表 (2)'!$B$11:$E$24,2,0)),VLOOKUP('後遺障害等級表 (2)'!$H$11:$K$24,2,0)))</f>
        <v>712</v>
      </c>
      <c r="E40" s="408"/>
      <c r="F40" s="408"/>
      <c r="G40" s="77"/>
      <c r="H40" s="77"/>
    </row>
    <row r="41" spans="1:8" ht="24" customHeight="1">
      <c r="A41" s="77"/>
      <c r="B41" s="77"/>
      <c r="C41" s="110" t="s">
        <v>173</v>
      </c>
      <c r="D41" s="408">
        <f>IF(OR(C$5=0,$C$11=0),"",IF(C$5&gt;=$I$4,IF(AND(C$11&lt;3,D$11&lt;&gt;"介護不要"),VLOOKUP(C$11,'後遺障害等級表 (2)'!$B$6:$E$7,3,0),VLOOKUP(C$11,'後遺障害等級表 (2)'!$B$11:$E$24,3,0)),VLOOKUP('後遺障害等級表 (2)'!$H$11:$K$24,3,0)))</f>
        <v>800</v>
      </c>
      <c r="E41" s="408"/>
      <c r="F41" s="408"/>
      <c r="G41" s="77"/>
      <c r="H41" s="77"/>
    </row>
    <row r="42" spans="1:8" ht="24" customHeight="1">
      <c r="A42" s="77"/>
      <c r="B42" s="77"/>
      <c r="C42" s="109" t="s">
        <v>152</v>
      </c>
      <c r="D42" s="408">
        <f>IF(OR(C$5=0,$C$11=0),"",IF(C$5&gt;=$I$4,IF(AND(C$11&lt;3,D$11&lt;&gt;"介護不要"),VLOOKUP(C$11,'後遺障害等級表 (2)'!$B$6:$E$7,4,0),VLOOKUP(C$11,'後遺障害等級表 (2)'!$B$11:$E$24,4,0)),VLOOKUP('後遺障害等級表 (2)'!$H$11:$K$24,4,0)))</f>
        <v>1670</v>
      </c>
      <c r="E42" s="408"/>
      <c r="F42" s="408"/>
      <c r="G42" s="77"/>
      <c r="H42" s="77"/>
    </row>
    <row r="43" spans="1:8" ht="13.5">
      <c r="A43" s="77"/>
      <c r="B43" s="77"/>
      <c r="C43" s="111" t="s">
        <v>178</v>
      </c>
      <c r="D43" s="77"/>
      <c r="E43" s="77"/>
      <c r="F43" s="77"/>
      <c r="G43" s="77"/>
      <c r="H43" s="77"/>
    </row>
    <row r="44" spans="1:8" ht="13.5">
      <c r="A44" s="77"/>
      <c r="B44" s="77"/>
      <c r="C44" s="111" t="s">
        <v>179</v>
      </c>
      <c r="D44" s="77"/>
      <c r="E44" s="77"/>
      <c r="F44" s="77"/>
      <c r="G44" s="77"/>
      <c r="H44" s="77"/>
    </row>
    <row r="45" spans="1:8" ht="13.5">
      <c r="A45" s="77"/>
      <c r="B45" s="77"/>
      <c r="C45" s="111" t="s">
        <v>180</v>
      </c>
      <c r="D45" s="77"/>
      <c r="E45" s="77"/>
      <c r="F45" s="77"/>
      <c r="G45" s="77"/>
      <c r="H45" s="77"/>
    </row>
    <row r="46" spans="1:8" ht="13.5">
      <c r="A46" s="77"/>
      <c r="B46" s="77"/>
      <c r="C46" s="111" t="s">
        <v>181</v>
      </c>
      <c r="D46" s="77"/>
      <c r="E46" s="77"/>
      <c r="F46" s="77"/>
      <c r="G46" s="77"/>
      <c r="H46" s="77"/>
    </row>
    <row r="47" spans="1:8" ht="13.5">
      <c r="A47" s="77"/>
      <c r="B47" s="77"/>
      <c r="C47" s="111" t="s">
        <v>182</v>
      </c>
      <c r="D47" s="77"/>
      <c r="E47" s="77"/>
      <c r="F47" s="77"/>
      <c r="G47" s="77"/>
      <c r="H47" s="77"/>
    </row>
    <row r="48" spans="1:8" ht="13.5">
      <c r="A48" s="77"/>
      <c r="B48" s="77"/>
      <c r="C48" s="112" t="s">
        <v>183</v>
      </c>
      <c r="D48" s="77"/>
      <c r="E48" s="77"/>
      <c r="F48" s="77"/>
      <c r="G48" s="77"/>
      <c r="H48" s="77"/>
    </row>
  </sheetData>
  <sheetProtection selectLockedCells="1"/>
  <mergeCells count="29">
    <mergeCell ref="D37:E37"/>
    <mergeCell ref="C39:F39"/>
    <mergeCell ref="D40:F40"/>
    <mergeCell ref="D41:F41"/>
    <mergeCell ref="D42:F42"/>
    <mergeCell ref="C32:C34"/>
    <mergeCell ref="D32:E32"/>
    <mergeCell ref="D33:E33"/>
    <mergeCell ref="D34:E34"/>
    <mergeCell ref="D35:E35"/>
    <mergeCell ref="D36:E36"/>
    <mergeCell ref="D27:E27"/>
    <mergeCell ref="D28:E28"/>
    <mergeCell ref="C29:C31"/>
    <mergeCell ref="D29:E29"/>
    <mergeCell ref="D30:E30"/>
    <mergeCell ref="D31:E31"/>
    <mergeCell ref="D6:E6"/>
    <mergeCell ref="D7:E7"/>
    <mergeCell ref="I9:K9"/>
    <mergeCell ref="C21:F22"/>
    <mergeCell ref="C24:F24"/>
    <mergeCell ref="C25:F25"/>
    <mergeCell ref="D2:D3"/>
    <mergeCell ref="D4:F4"/>
    <mergeCell ref="I4:K4"/>
    <mergeCell ref="L4:N4"/>
    <mergeCell ref="D5:F5"/>
    <mergeCell ref="I5:K5"/>
  </mergeCells>
  <dataValidations count="3">
    <dataValidation type="whole" allowBlank="1" showInputMessage="1" showErrorMessage="1" sqref="C11:C12">
      <formula1>1</formula1>
      <formula2>14</formula2>
    </dataValidation>
    <dataValidation type="list" allowBlank="1" showInputMessage="1" showErrorMessage="1" sqref="D11:D12">
      <formula1>"介護要,介護不要"</formula1>
    </dataValidation>
    <dataValidation type="list" allowBlank="1" showInputMessage="1" showErrorMessage="1" sqref="E9">
      <formula1>"付添要,付添不要"</formula1>
    </dataValidation>
  </dataValidations>
  <printOptions horizontalCentered="1"/>
  <pageMargins left="0.7086614173228347" right="0.7086614173228347" top="0.5905511811023623" bottom="0.3937007874015748" header="0.1968503937007874" footer="0.1968503937007874"/>
  <pageSetup horizontalDpi="600" verticalDpi="600" orientation="portrait" paperSize="9" r:id="rId1"/>
  <headerFooter>
    <oddHeader>&amp;C入通院慰謝料計算表</oddHeader>
    <oddFooter>&amp;C行政書士事務所　飯田橋総合法務オフィス</oddFoot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sheetPr>
    <tabColor theme="9" tint="-0.24997000396251678"/>
  </sheetPr>
  <dimension ref="B2:D20"/>
  <sheetViews>
    <sheetView zoomScalePageLayoutView="0" workbookViewId="0" topLeftCell="A1">
      <selection activeCell="A1" sqref="A1"/>
    </sheetView>
  </sheetViews>
  <sheetFormatPr defaultColWidth="9.00390625" defaultRowHeight="13.5"/>
  <cols>
    <col min="1" max="1" width="9.00390625" style="113" customWidth="1"/>
    <col min="2" max="2" width="8.625" style="113" customWidth="1"/>
    <col min="3" max="3" width="16.625" style="113" customWidth="1"/>
    <col min="4" max="4" width="18.625" style="113" customWidth="1"/>
    <col min="5" max="16384" width="9.00390625" style="113" customWidth="1"/>
  </cols>
  <sheetData>
    <row r="1" ht="17.25" thickBot="1"/>
    <row r="2" spans="2:4" ht="27.75">
      <c r="B2" s="425" t="s">
        <v>184</v>
      </c>
      <c r="C2" s="426"/>
      <c r="D2" s="427"/>
    </row>
    <row r="3" spans="2:4" ht="21.75" thickBot="1">
      <c r="B3" s="428" t="s">
        <v>185</v>
      </c>
      <c r="C3" s="429"/>
      <c r="D3" s="430"/>
    </row>
    <row r="4" ht="9.75" customHeight="1"/>
    <row r="5" spans="2:4" ht="18" customHeight="1">
      <c r="B5" s="114" t="s">
        <v>4</v>
      </c>
      <c r="C5" s="431"/>
      <c r="D5" s="431"/>
    </row>
    <row r="6" spans="2:3" ht="18" customHeight="1">
      <c r="B6" s="114" t="s">
        <v>33</v>
      </c>
      <c r="C6" s="115">
        <v>35</v>
      </c>
    </row>
    <row r="7" spans="2:3" ht="18" customHeight="1">
      <c r="B7" s="114" t="s">
        <v>34</v>
      </c>
      <c r="C7" s="116" t="s">
        <v>186</v>
      </c>
    </row>
    <row r="8" spans="2:4" ht="18" customHeight="1">
      <c r="B8" s="114" t="s">
        <v>39</v>
      </c>
      <c r="C8" s="117">
        <v>6000000</v>
      </c>
      <c r="D8" s="116" t="s">
        <v>101</v>
      </c>
    </row>
    <row r="9" spans="2:4" ht="18" customHeight="1">
      <c r="B9" s="414" t="s">
        <v>187</v>
      </c>
      <c r="C9" s="415"/>
      <c r="D9" s="118">
        <v>14</v>
      </c>
    </row>
    <row r="10" ht="18" customHeight="1"/>
    <row r="11" spans="2:4" ht="18" customHeight="1">
      <c r="B11" s="414" t="s">
        <v>188</v>
      </c>
      <c r="C11" s="415"/>
      <c r="D11" s="119">
        <f>VLOOKUP(D9,'後遺障害等級表 (2)'!$B$11:$F$24,5,0)</f>
        <v>0.05</v>
      </c>
    </row>
    <row r="12" spans="2:4" ht="18" customHeight="1">
      <c r="B12" s="414" t="s">
        <v>189</v>
      </c>
      <c r="C12" s="415"/>
      <c r="D12" s="120">
        <f>IF(C6="","",IF(C7="男性",VLOOKUP(C6,'別表'!T5:V91,2,0),VLOOKUP(C6,'別表'!$W$5:$Y$91,2,0)))</f>
        <v>32</v>
      </c>
    </row>
    <row r="13" spans="2:4" ht="18" customHeight="1">
      <c r="B13" s="414" t="s">
        <v>190</v>
      </c>
      <c r="C13" s="415"/>
      <c r="D13" s="120">
        <f>IF(C6="","",IF(C7="男性",VLOOKUP(C6,'別表'!T5:V91,3,0),VLOOKUP(C6,'別表'!$W$5:$Y$91,3,0)))</f>
        <v>15.802676668374456</v>
      </c>
    </row>
    <row r="14" ht="18" customHeight="1" thickBot="1"/>
    <row r="15" spans="2:4" ht="27.75">
      <c r="B15" s="416" t="s">
        <v>191</v>
      </c>
      <c r="C15" s="417"/>
      <c r="D15" s="418"/>
    </row>
    <row r="16" spans="2:4" ht="16.5" customHeight="1">
      <c r="B16" s="419">
        <f>C8*D11*D13</f>
        <v>4740803.000512337</v>
      </c>
      <c r="C16" s="420"/>
      <c r="D16" s="421"/>
    </row>
    <row r="17" spans="2:4" ht="16.5" customHeight="1" thickBot="1">
      <c r="B17" s="422"/>
      <c r="C17" s="423"/>
      <c r="D17" s="424"/>
    </row>
    <row r="18" ht="9.75" customHeight="1" thickBot="1"/>
    <row r="19" spans="2:4" ht="27.75">
      <c r="B19" s="416" t="s">
        <v>192</v>
      </c>
      <c r="C19" s="417"/>
      <c r="D19" s="418"/>
    </row>
    <row r="20" spans="2:4" ht="31.5">
      <c r="B20" s="419">
        <f>VLOOKUP(D9,'後遺障害等級表 (2)'!B11:E24,4,0)*10000</f>
        <v>1100000</v>
      </c>
      <c r="C20" s="420"/>
      <c r="D20" s="421"/>
    </row>
  </sheetData>
  <sheetProtection/>
  <mergeCells count="11">
    <mergeCell ref="B2:D2"/>
    <mergeCell ref="B3:D3"/>
    <mergeCell ref="C5:D5"/>
    <mergeCell ref="B9:C9"/>
    <mergeCell ref="B11:C11"/>
    <mergeCell ref="B12:C12"/>
    <mergeCell ref="B13:C13"/>
    <mergeCell ref="B15:D15"/>
    <mergeCell ref="B16:D17"/>
    <mergeCell ref="B19:D19"/>
    <mergeCell ref="B20:D20"/>
  </mergeCells>
  <dataValidations count="2">
    <dataValidation type="list" allowBlank="1" showInputMessage="1" showErrorMessage="1" sqref="C7">
      <formula1>"男性,女性"</formula1>
    </dataValidation>
    <dataValidation type="whole" allowBlank="1" showInputMessage="1" showErrorMessage="1" errorTitle="入力値エラー" error="等級を　1～14　の整数で入力してください。" sqref="D9">
      <formula1>1</formula1>
      <formula2>14</formula2>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6">
    <tabColor rgb="FFFFFF00"/>
  </sheetPr>
  <dimension ref="B2:AF47"/>
  <sheetViews>
    <sheetView zoomScalePageLayoutView="0" workbookViewId="0" topLeftCell="A1">
      <selection activeCell="A1" sqref="A1"/>
    </sheetView>
  </sheetViews>
  <sheetFormatPr defaultColWidth="9.00390625" defaultRowHeight="13.5"/>
  <cols>
    <col min="1" max="1" width="3.50390625" style="59" bestFit="1" customWidth="1"/>
    <col min="2" max="2" width="5.375" style="59" bestFit="1" customWidth="1"/>
    <col min="3" max="3" width="5.25390625" style="59" bestFit="1" customWidth="1"/>
    <col min="4" max="12" width="4.50390625" style="59" bestFit="1" customWidth="1"/>
    <col min="13" max="18" width="5.375" style="59" bestFit="1" customWidth="1"/>
    <col min="19" max="20" width="3.50390625" style="59" bestFit="1" customWidth="1"/>
    <col min="21" max="21" width="5.375" style="59" bestFit="1" customWidth="1"/>
    <col min="22" max="32" width="6.50390625" style="59" bestFit="1" customWidth="1"/>
    <col min="33" max="16384" width="9.00390625" style="59" customWidth="1"/>
  </cols>
  <sheetData>
    <row r="2" ht="13.5">
      <c r="B2" s="121" t="s">
        <v>193</v>
      </c>
    </row>
    <row r="3" ht="13.5">
      <c r="B3" s="121" t="s">
        <v>194</v>
      </c>
    </row>
    <row r="4" ht="13.5">
      <c r="B4" s="121" t="s">
        <v>195</v>
      </c>
    </row>
    <row r="5" ht="13.5">
      <c r="B5" s="121" t="s">
        <v>196</v>
      </c>
    </row>
    <row r="6" ht="13.5">
      <c r="B6" s="121" t="s">
        <v>197</v>
      </c>
    </row>
    <row r="7" ht="13.5">
      <c r="B7" s="121" t="s">
        <v>198</v>
      </c>
    </row>
    <row r="8" ht="13.5">
      <c r="B8" s="121" t="s">
        <v>199</v>
      </c>
    </row>
    <row r="9" ht="13.5">
      <c r="B9" s="121" t="s">
        <v>200</v>
      </c>
    </row>
    <row r="10" spans="2:32" ht="21">
      <c r="B10" s="432" t="s">
        <v>201</v>
      </c>
      <c r="C10" s="432"/>
      <c r="D10" s="432"/>
      <c r="E10" s="432"/>
      <c r="F10" s="432"/>
      <c r="G10" s="432"/>
      <c r="H10" s="432"/>
      <c r="I10" s="432"/>
      <c r="J10" s="432"/>
      <c r="K10" s="432"/>
      <c r="L10" s="432"/>
      <c r="M10" s="432"/>
      <c r="N10" s="432"/>
      <c r="O10" s="432"/>
      <c r="P10" s="432"/>
      <c r="Q10" s="432"/>
      <c r="R10" s="432"/>
      <c r="U10" s="432" t="s">
        <v>202</v>
      </c>
      <c r="V10" s="432"/>
      <c r="W10" s="432"/>
      <c r="X10" s="432"/>
      <c r="Y10" s="432"/>
      <c r="Z10" s="432"/>
      <c r="AA10" s="432"/>
      <c r="AB10" s="432"/>
      <c r="AC10" s="432"/>
      <c r="AD10" s="432"/>
      <c r="AE10" s="432"/>
      <c r="AF10" s="432"/>
    </row>
    <row r="11" spans="2:32" ht="13.5">
      <c r="B11" s="122"/>
      <c r="C11" s="122" t="s">
        <v>96</v>
      </c>
      <c r="D11" s="123">
        <v>1</v>
      </c>
      <c r="E11" s="123">
        <v>2</v>
      </c>
      <c r="F11" s="123">
        <v>3</v>
      </c>
      <c r="G11" s="123">
        <v>4</v>
      </c>
      <c r="H11" s="123">
        <v>5</v>
      </c>
      <c r="I11" s="123">
        <v>6</v>
      </c>
      <c r="J11" s="123">
        <v>7</v>
      </c>
      <c r="K11" s="123">
        <v>8</v>
      </c>
      <c r="L11" s="123">
        <v>9</v>
      </c>
      <c r="M11" s="123">
        <v>10</v>
      </c>
      <c r="N11" s="123">
        <v>11</v>
      </c>
      <c r="O11" s="123">
        <v>12</v>
      </c>
      <c r="P11" s="123">
        <v>13</v>
      </c>
      <c r="Q11" s="123">
        <v>14</v>
      </c>
      <c r="R11" s="123">
        <v>15</v>
      </c>
      <c r="U11" s="122"/>
      <c r="V11" s="122" t="s">
        <v>96</v>
      </c>
      <c r="W11" s="123">
        <v>1</v>
      </c>
      <c r="X11" s="123">
        <v>2</v>
      </c>
      <c r="Y11" s="123">
        <v>3</v>
      </c>
      <c r="Z11" s="123">
        <v>4</v>
      </c>
      <c r="AA11" s="123">
        <v>5</v>
      </c>
      <c r="AB11" s="123">
        <v>6</v>
      </c>
      <c r="AC11" s="123">
        <v>7</v>
      </c>
      <c r="AD11" s="123">
        <v>8</v>
      </c>
      <c r="AE11" s="123">
        <v>9</v>
      </c>
      <c r="AF11" s="123">
        <v>10</v>
      </c>
    </row>
    <row r="12" spans="2:32" ht="13.5">
      <c r="B12" s="122" t="s">
        <v>203</v>
      </c>
      <c r="C12" s="122"/>
      <c r="D12" s="122">
        <v>53</v>
      </c>
      <c r="E12" s="122">
        <v>101</v>
      </c>
      <c r="F12" s="122">
        <v>145</v>
      </c>
      <c r="G12" s="122">
        <v>184</v>
      </c>
      <c r="H12" s="122">
        <v>217</v>
      </c>
      <c r="I12" s="122">
        <v>244</v>
      </c>
      <c r="J12" s="122">
        <v>266</v>
      </c>
      <c r="K12" s="122">
        <v>284</v>
      </c>
      <c r="L12" s="122">
        <v>297</v>
      </c>
      <c r="M12" s="122">
        <v>306</v>
      </c>
      <c r="N12" s="122">
        <v>314</v>
      </c>
      <c r="O12" s="122">
        <v>321</v>
      </c>
      <c r="P12" s="122">
        <v>328</v>
      </c>
      <c r="Q12" s="122">
        <v>334</v>
      </c>
      <c r="R12" s="122">
        <v>340</v>
      </c>
      <c r="U12" s="122" t="s">
        <v>203</v>
      </c>
      <c r="V12" s="124"/>
      <c r="W12" s="124">
        <v>25.2</v>
      </c>
      <c r="X12" s="124">
        <v>50.4</v>
      </c>
      <c r="Y12" s="124">
        <v>75.6</v>
      </c>
      <c r="Z12" s="124">
        <v>95.8</v>
      </c>
      <c r="AA12" s="124">
        <v>113.4</v>
      </c>
      <c r="AB12" s="124">
        <v>128.6</v>
      </c>
      <c r="AC12" s="124">
        <v>141.2</v>
      </c>
      <c r="AD12" s="124">
        <v>152.4</v>
      </c>
      <c r="AE12" s="124">
        <v>162.6</v>
      </c>
      <c r="AF12" s="124">
        <v>170.2</v>
      </c>
    </row>
    <row r="13" spans="2:32" ht="13.5">
      <c r="B13" s="123">
        <v>1</v>
      </c>
      <c r="C13" s="122">
        <v>28</v>
      </c>
      <c r="D13" s="122">
        <v>77</v>
      </c>
      <c r="E13" s="122">
        <v>122</v>
      </c>
      <c r="F13" s="122">
        <v>162</v>
      </c>
      <c r="G13" s="122">
        <v>199</v>
      </c>
      <c r="H13" s="122">
        <v>228</v>
      </c>
      <c r="I13" s="122">
        <v>252</v>
      </c>
      <c r="J13" s="122">
        <v>274</v>
      </c>
      <c r="K13" s="122">
        <v>291</v>
      </c>
      <c r="L13" s="122">
        <v>303</v>
      </c>
      <c r="M13" s="122">
        <v>311</v>
      </c>
      <c r="N13" s="122">
        <v>318</v>
      </c>
      <c r="O13" s="122">
        <v>325</v>
      </c>
      <c r="P13" s="122">
        <v>332</v>
      </c>
      <c r="Q13" s="122">
        <v>336</v>
      </c>
      <c r="R13" s="122">
        <v>342</v>
      </c>
      <c r="U13" s="123">
        <v>1</v>
      </c>
      <c r="V13" s="124">
        <v>12.6</v>
      </c>
      <c r="W13" s="124">
        <v>37.8</v>
      </c>
      <c r="X13" s="124">
        <v>63</v>
      </c>
      <c r="Y13" s="124">
        <v>85.6</v>
      </c>
      <c r="Z13" s="124">
        <v>104.7</v>
      </c>
      <c r="AA13" s="124">
        <v>120.9</v>
      </c>
      <c r="AB13" s="124">
        <v>134.9</v>
      </c>
      <c r="AC13" s="124">
        <v>147.4</v>
      </c>
      <c r="AD13" s="124">
        <v>157.6</v>
      </c>
      <c r="AE13" s="124">
        <v>167.6</v>
      </c>
      <c r="AF13" s="124">
        <v>173.9</v>
      </c>
    </row>
    <row r="14" spans="2:32" ht="13.5">
      <c r="B14" s="123">
        <v>2</v>
      </c>
      <c r="C14" s="122">
        <v>52</v>
      </c>
      <c r="D14" s="122">
        <v>98</v>
      </c>
      <c r="E14" s="122">
        <v>139</v>
      </c>
      <c r="F14" s="122">
        <v>177</v>
      </c>
      <c r="G14" s="122">
        <v>210</v>
      </c>
      <c r="H14" s="122">
        <v>236</v>
      </c>
      <c r="I14" s="122">
        <v>260</v>
      </c>
      <c r="J14" s="122">
        <v>281</v>
      </c>
      <c r="K14" s="122">
        <v>297</v>
      </c>
      <c r="L14" s="122">
        <v>308</v>
      </c>
      <c r="M14" s="122">
        <v>315</v>
      </c>
      <c r="N14" s="122">
        <v>322</v>
      </c>
      <c r="O14" s="122">
        <v>329</v>
      </c>
      <c r="P14" s="122">
        <v>334</v>
      </c>
      <c r="Q14" s="122">
        <v>338</v>
      </c>
      <c r="R14" s="122">
        <v>344</v>
      </c>
      <c r="U14" s="123">
        <v>2</v>
      </c>
      <c r="V14" s="124">
        <v>25.2</v>
      </c>
      <c r="W14" s="124">
        <v>50.4</v>
      </c>
      <c r="X14" s="124">
        <v>73</v>
      </c>
      <c r="Y14" s="124">
        <v>94.6</v>
      </c>
      <c r="Z14" s="124">
        <v>112.2</v>
      </c>
      <c r="AA14" s="124">
        <v>127.2</v>
      </c>
      <c r="AB14" s="124">
        <v>141.2</v>
      </c>
      <c r="AC14" s="124">
        <v>152.5</v>
      </c>
      <c r="AD14" s="124">
        <v>162.6</v>
      </c>
      <c r="AE14" s="124">
        <v>171.4</v>
      </c>
      <c r="AF14" s="124">
        <v>176.4</v>
      </c>
    </row>
    <row r="15" spans="2:32" ht="13.5">
      <c r="B15" s="123">
        <v>3</v>
      </c>
      <c r="C15" s="122">
        <v>73</v>
      </c>
      <c r="D15" s="122">
        <v>115</v>
      </c>
      <c r="E15" s="122">
        <v>154</v>
      </c>
      <c r="F15" s="122">
        <v>188</v>
      </c>
      <c r="G15" s="122">
        <v>218</v>
      </c>
      <c r="H15" s="122">
        <v>244</v>
      </c>
      <c r="I15" s="122">
        <v>267</v>
      </c>
      <c r="J15" s="122">
        <v>287</v>
      </c>
      <c r="K15" s="122">
        <v>302</v>
      </c>
      <c r="L15" s="122">
        <v>312</v>
      </c>
      <c r="M15" s="122">
        <v>319</v>
      </c>
      <c r="N15" s="122">
        <v>326</v>
      </c>
      <c r="O15" s="122">
        <v>331</v>
      </c>
      <c r="P15" s="122">
        <v>336</v>
      </c>
      <c r="Q15" s="122">
        <v>340</v>
      </c>
      <c r="R15" s="122">
        <v>346</v>
      </c>
      <c r="U15" s="123">
        <v>3</v>
      </c>
      <c r="V15" s="124">
        <v>37.8</v>
      </c>
      <c r="W15" s="124">
        <v>60.4</v>
      </c>
      <c r="X15" s="124">
        <v>82</v>
      </c>
      <c r="Y15" s="124">
        <v>102</v>
      </c>
      <c r="Z15" s="124">
        <v>118.5</v>
      </c>
      <c r="AA15" s="124">
        <v>133.5</v>
      </c>
      <c r="AB15" s="124">
        <v>146.3</v>
      </c>
      <c r="AC15" s="124">
        <v>157.6</v>
      </c>
      <c r="AD15" s="124">
        <v>166.4</v>
      </c>
      <c r="AE15" s="124">
        <v>173.9</v>
      </c>
      <c r="AF15" s="124">
        <v>178.9</v>
      </c>
    </row>
    <row r="16" spans="2:32" ht="13.5">
      <c r="B16" s="123">
        <v>4</v>
      </c>
      <c r="C16" s="122">
        <v>90</v>
      </c>
      <c r="D16" s="122">
        <v>130</v>
      </c>
      <c r="E16" s="122">
        <v>165</v>
      </c>
      <c r="F16" s="122">
        <v>196</v>
      </c>
      <c r="G16" s="122">
        <v>226</v>
      </c>
      <c r="H16" s="122">
        <v>251</v>
      </c>
      <c r="I16" s="122">
        <v>273</v>
      </c>
      <c r="J16" s="122">
        <v>292</v>
      </c>
      <c r="K16" s="122">
        <v>306</v>
      </c>
      <c r="L16" s="122">
        <v>316</v>
      </c>
      <c r="M16" s="122">
        <v>323</v>
      </c>
      <c r="N16" s="122">
        <v>328</v>
      </c>
      <c r="O16" s="122">
        <v>333</v>
      </c>
      <c r="P16" s="122">
        <v>338</v>
      </c>
      <c r="Q16" s="122">
        <v>342</v>
      </c>
      <c r="R16" s="122">
        <v>348</v>
      </c>
      <c r="U16" s="123">
        <v>4</v>
      </c>
      <c r="V16" s="124">
        <v>47.8</v>
      </c>
      <c r="W16" s="124">
        <v>69.4</v>
      </c>
      <c r="X16" s="124">
        <v>89.4</v>
      </c>
      <c r="Y16" s="124">
        <v>108.4</v>
      </c>
      <c r="Z16" s="124">
        <v>124.8</v>
      </c>
      <c r="AA16" s="124">
        <v>138.6</v>
      </c>
      <c r="AB16" s="124">
        <v>151.3</v>
      </c>
      <c r="AC16" s="124">
        <v>161.3</v>
      </c>
      <c r="AD16" s="124">
        <v>163.8</v>
      </c>
      <c r="AE16" s="124">
        <v>176.4</v>
      </c>
      <c r="AF16" s="124">
        <v>181.4</v>
      </c>
    </row>
    <row r="17" spans="2:32" ht="13.5">
      <c r="B17" s="123">
        <v>5</v>
      </c>
      <c r="C17" s="122">
        <v>105</v>
      </c>
      <c r="D17" s="122">
        <v>141</v>
      </c>
      <c r="E17" s="122">
        <v>173</v>
      </c>
      <c r="F17" s="122">
        <v>204</v>
      </c>
      <c r="G17" s="122">
        <v>233</v>
      </c>
      <c r="H17" s="122">
        <v>257</v>
      </c>
      <c r="I17" s="122">
        <v>278</v>
      </c>
      <c r="J17" s="122">
        <v>296</v>
      </c>
      <c r="K17" s="122">
        <v>310</v>
      </c>
      <c r="L17" s="122">
        <v>320</v>
      </c>
      <c r="M17" s="122">
        <v>325</v>
      </c>
      <c r="N17" s="122">
        <v>330</v>
      </c>
      <c r="O17" s="122">
        <v>335</v>
      </c>
      <c r="P17" s="122">
        <v>340</v>
      </c>
      <c r="Q17" s="122">
        <v>344</v>
      </c>
      <c r="R17" s="122">
        <v>350</v>
      </c>
      <c r="U17" s="123">
        <v>5</v>
      </c>
      <c r="V17" s="124">
        <v>56.8</v>
      </c>
      <c r="W17" s="124">
        <v>76.8</v>
      </c>
      <c r="X17" s="124">
        <v>95.8</v>
      </c>
      <c r="Y17" s="124">
        <v>114.6</v>
      </c>
      <c r="Z17" s="124">
        <v>129.9</v>
      </c>
      <c r="AA17" s="124">
        <v>143.6</v>
      </c>
      <c r="AB17" s="124">
        <v>155.1</v>
      </c>
      <c r="AC17" s="124">
        <v>163.8</v>
      </c>
      <c r="AD17" s="124">
        <v>171.4</v>
      </c>
      <c r="AE17" s="124">
        <v>178.9</v>
      </c>
      <c r="AF17" s="124">
        <v>183.9</v>
      </c>
    </row>
    <row r="18" spans="2:32" ht="13.5">
      <c r="B18" s="123">
        <v>6</v>
      </c>
      <c r="C18" s="122">
        <v>116</v>
      </c>
      <c r="D18" s="122">
        <v>149</v>
      </c>
      <c r="E18" s="122">
        <v>181</v>
      </c>
      <c r="F18" s="122">
        <v>211</v>
      </c>
      <c r="G18" s="122">
        <v>239</v>
      </c>
      <c r="H18" s="122">
        <v>262</v>
      </c>
      <c r="I18" s="122">
        <v>282</v>
      </c>
      <c r="J18" s="122">
        <v>300</v>
      </c>
      <c r="K18" s="122">
        <v>314</v>
      </c>
      <c r="L18" s="122">
        <v>322</v>
      </c>
      <c r="M18" s="122">
        <v>327</v>
      </c>
      <c r="N18" s="122">
        <v>332</v>
      </c>
      <c r="O18" s="122">
        <v>337</v>
      </c>
      <c r="P18" s="122">
        <v>342</v>
      </c>
      <c r="Q18" s="122">
        <v>346</v>
      </c>
      <c r="R18" s="122"/>
      <c r="U18" s="123">
        <v>6</v>
      </c>
      <c r="V18" s="124">
        <v>64.2</v>
      </c>
      <c r="W18" s="124">
        <v>83.2</v>
      </c>
      <c r="X18" s="124">
        <v>102</v>
      </c>
      <c r="Y18" s="124">
        <v>119.8</v>
      </c>
      <c r="Z18" s="124">
        <v>134.9</v>
      </c>
      <c r="AA18" s="124">
        <v>147.4</v>
      </c>
      <c r="AB18" s="124">
        <v>157.6</v>
      </c>
      <c r="AC18" s="124">
        <v>166.3</v>
      </c>
      <c r="AD18" s="124">
        <v>173.9</v>
      </c>
      <c r="AE18" s="124">
        <v>181.4</v>
      </c>
      <c r="AF18" s="124">
        <v>185.4</v>
      </c>
    </row>
    <row r="19" spans="2:32" ht="13.5">
      <c r="B19" s="123">
        <v>7</v>
      </c>
      <c r="C19" s="122">
        <v>124</v>
      </c>
      <c r="D19" s="122">
        <v>157</v>
      </c>
      <c r="E19" s="122">
        <v>188</v>
      </c>
      <c r="F19" s="122">
        <v>217</v>
      </c>
      <c r="G19" s="122">
        <v>244</v>
      </c>
      <c r="H19" s="122">
        <v>266</v>
      </c>
      <c r="I19" s="122">
        <v>286</v>
      </c>
      <c r="J19" s="122">
        <v>304</v>
      </c>
      <c r="K19" s="122">
        <v>316</v>
      </c>
      <c r="L19" s="122">
        <v>324</v>
      </c>
      <c r="M19" s="122">
        <v>329</v>
      </c>
      <c r="N19" s="122">
        <v>334</v>
      </c>
      <c r="O19" s="122">
        <v>339</v>
      </c>
      <c r="P19" s="122">
        <v>344</v>
      </c>
      <c r="Q19" s="122"/>
      <c r="R19" s="122"/>
      <c r="U19" s="123">
        <v>7</v>
      </c>
      <c r="V19" s="124">
        <v>70.6</v>
      </c>
      <c r="W19" s="124">
        <v>89.4</v>
      </c>
      <c r="X19" s="124">
        <v>107.2</v>
      </c>
      <c r="Y19" s="124">
        <v>124.3</v>
      </c>
      <c r="Z19" s="124">
        <v>136.7</v>
      </c>
      <c r="AA19" s="124">
        <v>149.9</v>
      </c>
      <c r="AB19" s="124">
        <v>160.1</v>
      </c>
      <c r="AC19" s="124">
        <v>168.8</v>
      </c>
      <c r="AD19" s="124">
        <v>176.4</v>
      </c>
      <c r="AE19" s="124">
        <v>183.9</v>
      </c>
      <c r="AF19" s="124">
        <v>188.9</v>
      </c>
    </row>
    <row r="20" spans="2:32" ht="13.5">
      <c r="B20" s="123">
        <v>8</v>
      </c>
      <c r="C20" s="122">
        <v>132</v>
      </c>
      <c r="D20" s="122">
        <v>164</v>
      </c>
      <c r="E20" s="122">
        <v>194</v>
      </c>
      <c r="F20" s="122">
        <v>222</v>
      </c>
      <c r="G20" s="122">
        <v>248</v>
      </c>
      <c r="H20" s="122">
        <v>270</v>
      </c>
      <c r="I20" s="122">
        <v>290</v>
      </c>
      <c r="J20" s="122">
        <v>306</v>
      </c>
      <c r="K20" s="122">
        <v>318</v>
      </c>
      <c r="L20" s="122">
        <v>326</v>
      </c>
      <c r="M20" s="122">
        <v>331</v>
      </c>
      <c r="N20" s="122">
        <v>336</v>
      </c>
      <c r="O20" s="122">
        <v>341</v>
      </c>
      <c r="P20" s="122"/>
      <c r="Q20" s="122"/>
      <c r="R20" s="122"/>
      <c r="U20" s="123">
        <v>8</v>
      </c>
      <c r="V20" s="124">
        <v>76.8</v>
      </c>
      <c r="W20" s="124">
        <v>94.6</v>
      </c>
      <c r="X20" s="124">
        <v>112.2</v>
      </c>
      <c r="Y20" s="124">
        <v>128.6</v>
      </c>
      <c r="Z20" s="124">
        <v>141.2</v>
      </c>
      <c r="AA20" s="124">
        <v>152.4</v>
      </c>
      <c r="AB20" s="124">
        <v>162.6</v>
      </c>
      <c r="AC20" s="124">
        <v>171.3</v>
      </c>
      <c r="AD20" s="124">
        <v>178.9</v>
      </c>
      <c r="AE20" s="124">
        <v>186.4</v>
      </c>
      <c r="AF20" s="124">
        <v>191.4</v>
      </c>
    </row>
    <row r="21" spans="2:32" ht="13.5">
      <c r="B21" s="123">
        <v>9</v>
      </c>
      <c r="C21" s="122">
        <v>139</v>
      </c>
      <c r="D21" s="122">
        <v>170</v>
      </c>
      <c r="E21" s="122">
        <v>199</v>
      </c>
      <c r="F21" s="122">
        <v>226</v>
      </c>
      <c r="G21" s="122">
        <v>252</v>
      </c>
      <c r="H21" s="122">
        <v>274</v>
      </c>
      <c r="I21" s="122">
        <v>292</v>
      </c>
      <c r="J21" s="122">
        <v>308</v>
      </c>
      <c r="K21" s="122">
        <v>320</v>
      </c>
      <c r="L21" s="122">
        <v>328</v>
      </c>
      <c r="M21" s="122">
        <v>333</v>
      </c>
      <c r="N21" s="122">
        <v>338</v>
      </c>
      <c r="O21" s="122"/>
      <c r="P21" s="122"/>
      <c r="Q21" s="122"/>
      <c r="R21" s="122"/>
      <c r="U21" s="123">
        <v>9</v>
      </c>
      <c r="V21" s="124">
        <v>82</v>
      </c>
      <c r="W21" s="124">
        <v>99.6</v>
      </c>
      <c r="X21" s="124">
        <v>116</v>
      </c>
      <c r="Y21" s="124">
        <v>131.1</v>
      </c>
      <c r="Z21" s="124">
        <v>143.7</v>
      </c>
      <c r="AA21" s="124">
        <v>154.9</v>
      </c>
      <c r="AB21" s="124">
        <v>165.1</v>
      </c>
      <c r="AC21" s="124">
        <v>173.8</v>
      </c>
      <c r="AD21" s="124">
        <v>181.4</v>
      </c>
      <c r="AE21" s="124">
        <v>188.9</v>
      </c>
      <c r="AF21" s="124">
        <v>193.9</v>
      </c>
    </row>
    <row r="22" spans="2:32" ht="13.5">
      <c r="B22" s="123">
        <v>10</v>
      </c>
      <c r="C22" s="122">
        <v>145</v>
      </c>
      <c r="D22" s="122">
        <v>175</v>
      </c>
      <c r="E22" s="122">
        <v>203</v>
      </c>
      <c r="F22" s="122">
        <v>230</v>
      </c>
      <c r="G22" s="122">
        <v>256</v>
      </c>
      <c r="H22" s="122">
        <v>276</v>
      </c>
      <c r="I22" s="122">
        <v>294</v>
      </c>
      <c r="J22" s="122">
        <v>310</v>
      </c>
      <c r="K22" s="122">
        <v>322</v>
      </c>
      <c r="L22" s="122">
        <v>330</v>
      </c>
      <c r="M22" s="122">
        <v>335</v>
      </c>
      <c r="N22" s="122"/>
      <c r="O22" s="122"/>
      <c r="P22" s="122"/>
      <c r="Q22" s="122"/>
      <c r="R22" s="122"/>
      <c r="U22" s="123">
        <v>10</v>
      </c>
      <c r="V22" s="124">
        <v>87</v>
      </c>
      <c r="W22" s="124">
        <v>103.4</v>
      </c>
      <c r="X22" s="124">
        <v>118.5</v>
      </c>
      <c r="Y22" s="124">
        <v>133.6</v>
      </c>
      <c r="Z22" s="124">
        <v>146.2</v>
      </c>
      <c r="AA22" s="124">
        <v>157.4</v>
      </c>
      <c r="AB22" s="124">
        <v>167.6</v>
      </c>
      <c r="AC22" s="124">
        <v>176.3</v>
      </c>
      <c r="AD22" s="124">
        <v>183.9</v>
      </c>
      <c r="AE22" s="124">
        <v>191.4</v>
      </c>
      <c r="AF22" s="124">
        <v>196.4</v>
      </c>
    </row>
    <row r="23" spans="2:18" ht="13.5">
      <c r="B23" s="123">
        <v>11</v>
      </c>
      <c r="C23" s="122">
        <v>150</v>
      </c>
      <c r="D23" s="122">
        <v>179</v>
      </c>
      <c r="E23" s="122">
        <v>207</v>
      </c>
      <c r="F23" s="122">
        <v>234</v>
      </c>
      <c r="G23" s="122">
        <v>258</v>
      </c>
      <c r="H23" s="122">
        <v>278</v>
      </c>
      <c r="I23" s="122">
        <v>296</v>
      </c>
      <c r="J23" s="122">
        <v>312</v>
      </c>
      <c r="K23" s="122">
        <v>324</v>
      </c>
      <c r="L23" s="122">
        <v>332</v>
      </c>
      <c r="M23" s="122"/>
      <c r="N23" s="122"/>
      <c r="O23" s="122"/>
      <c r="P23" s="122"/>
      <c r="Q23" s="122"/>
      <c r="R23" s="122"/>
    </row>
    <row r="24" spans="2:18" ht="13.5">
      <c r="B24" s="123">
        <v>12</v>
      </c>
      <c r="C24" s="122">
        <v>154</v>
      </c>
      <c r="D24" s="122">
        <v>183</v>
      </c>
      <c r="E24" s="122">
        <v>211</v>
      </c>
      <c r="F24" s="122">
        <v>236</v>
      </c>
      <c r="G24" s="122">
        <v>260</v>
      </c>
      <c r="H24" s="122">
        <v>280</v>
      </c>
      <c r="I24" s="122">
        <v>298</v>
      </c>
      <c r="J24" s="122">
        <v>314</v>
      </c>
      <c r="K24" s="122">
        <v>326</v>
      </c>
      <c r="L24" s="122"/>
      <c r="M24" s="122"/>
      <c r="N24" s="122"/>
      <c r="O24" s="122"/>
      <c r="P24" s="122"/>
      <c r="Q24" s="122"/>
      <c r="R24" s="122"/>
    </row>
    <row r="25" spans="2:18" ht="13.5">
      <c r="B25" s="123">
        <v>13</v>
      </c>
      <c r="C25" s="122">
        <v>158</v>
      </c>
      <c r="D25" s="122">
        <v>187</v>
      </c>
      <c r="E25" s="122">
        <v>213</v>
      </c>
      <c r="F25" s="122">
        <v>238</v>
      </c>
      <c r="G25" s="122">
        <v>262</v>
      </c>
      <c r="H25" s="122">
        <v>282</v>
      </c>
      <c r="I25" s="122">
        <v>300</v>
      </c>
      <c r="J25" s="122">
        <v>316</v>
      </c>
      <c r="K25" s="122"/>
      <c r="L25" s="122"/>
      <c r="M25" s="122"/>
      <c r="N25" s="122"/>
      <c r="O25" s="122"/>
      <c r="P25" s="122"/>
      <c r="Q25" s="122"/>
      <c r="R25" s="122"/>
    </row>
    <row r="26" spans="2:18" ht="13.5">
      <c r="B26" s="123">
        <v>14</v>
      </c>
      <c r="C26" s="122">
        <v>162</v>
      </c>
      <c r="D26" s="122">
        <v>189</v>
      </c>
      <c r="E26" s="122">
        <v>215</v>
      </c>
      <c r="F26" s="122">
        <v>240</v>
      </c>
      <c r="G26" s="122">
        <v>264</v>
      </c>
      <c r="H26" s="122">
        <v>284</v>
      </c>
      <c r="I26" s="122">
        <v>302</v>
      </c>
      <c r="J26" s="122"/>
      <c r="K26" s="122"/>
      <c r="L26" s="122"/>
      <c r="M26" s="122"/>
      <c r="N26" s="122"/>
      <c r="O26" s="122"/>
      <c r="P26" s="122"/>
      <c r="Q26" s="122"/>
      <c r="R26" s="122"/>
    </row>
    <row r="27" spans="2:18" ht="13.5">
      <c r="B27" s="123">
        <v>15</v>
      </c>
      <c r="C27" s="122">
        <v>164</v>
      </c>
      <c r="D27" s="122">
        <v>191</v>
      </c>
      <c r="E27" s="122">
        <v>217</v>
      </c>
      <c r="F27" s="122">
        <v>242</v>
      </c>
      <c r="G27" s="122">
        <v>266</v>
      </c>
      <c r="H27" s="122">
        <v>286</v>
      </c>
      <c r="I27" s="122"/>
      <c r="J27" s="122"/>
      <c r="K27" s="122"/>
      <c r="L27" s="122"/>
      <c r="M27" s="122"/>
      <c r="N27" s="122"/>
      <c r="O27" s="122"/>
      <c r="P27" s="122"/>
      <c r="Q27" s="122"/>
      <c r="R27" s="122"/>
    </row>
    <row r="30" spans="2:18" ht="21">
      <c r="B30" s="432" t="s">
        <v>204</v>
      </c>
      <c r="C30" s="432"/>
      <c r="D30" s="432"/>
      <c r="E30" s="432"/>
      <c r="F30" s="432"/>
      <c r="G30" s="432"/>
      <c r="H30" s="432"/>
      <c r="I30" s="432"/>
      <c r="J30" s="432"/>
      <c r="K30" s="432"/>
      <c r="L30" s="432"/>
      <c r="M30" s="432"/>
      <c r="N30" s="432"/>
      <c r="O30" s="432"/>
      <c r="P30" s="432"/>
      <c r="Q30" s="432"/>
      <c r="R30" s="432"/>
    </row>
    <row r="31" spans="2:18" ht="13.5">
      <c r="B31" s="122"/>
      <c r="C31" s="122" t="s">
        <v>96</v>
      </c>
      <c r="D31" s="123">
        <v>1</v>
      </c>
      <c r="E31" s="123">
        <v>2</v>
      </c>
      <c r="F31" s="123">
        <v>3</v>
      </c>
      <c r="G31" s="123">
        <v>4</v>
      </c>
      <c r="H31" s="123">
        <v>5</v>
      </c>
      <c r="I31" s="123">
        <v>6</v>
      </c>
      <c r="J31" s="123">
        <v>7</v>
      </c>
      <c r="K31" s="123">
        <v>8</v>
      </c>
      <c r="L31" s="123">
        <v>9</v>
      </c>
      <c r="M31" s="123">
        <v>10</v>
      </c>
      <c r="N31" s="123">
        <v>11</v>
      </c>
      <c r="O31" s="123">
        <v>12</v>
      </c>
      <c r="P31" s="123">
        <v>13</v>
      </c>
      <c r="Q31" s="123">
        <v>14</v>
      </c>
      <c r="R31" s="123">
        <v>15</v>
      </c>
    </row>
    <row r="32" spans="2:18" ht="13.5">
      <c r="B32" s="122" t="s">
        <v>203</v>
      </c>
      <c r="C32" s="122"/>
      <c r="D32" s="122">
        <v>35</v>
      </c>
      <c r="E32" s="122">
        <v>66</v>
      </c>
      <c r="F32" s="122">
        <v>92</v>
      </c>
      <c r="G32" s="122">
        <v>116</v>
      </c>
      <c r="H32" s="122">
        <v>135</v>
      </c>
      <c r="I32" s="122">
        <v>152</v>
      </c>
      <c r="J32" s="122">
        <v>165</v>
      </c>
      <c r="K32" s="122">
        <v>176</v>
      </c>
      <c r="L32" s="122">
        <v>186</v>
      </c>
      <c r="M32" s="122">
        <v>195</v>
      </c>
      <c r="N32" s="122">
        <v>204</v>
      </c>
      <c r="O32" s="122">
        <v>211</v>
      </c>
      <c r="P32" s="122">
        <v>218</v>
      </c>
      <c r="Q32" s="122">
        <v>223</v>
      </c>
      <c r="R32" s="122">
        <v>228</v>
      </c>
    </row>
    <row r="33" spans="2:18" ht="13.5">
      <c r="B33" s="123">
        <v>1</v>
      </c>
      <c r="C33" s="122">
        <v>19</v>
      </c>
      <c r="D33" s="122">
        <v>52</v>
      </c>
      <c r="E33" s="122">
        <v>83</v>
      </c>
      <c r="F33" s="122">
        <v>106</v>
      </c>
      <c r="G33" s="122">
        <v>128</v>
      </c>
      <c r="H33" s="122">
        <v>145</v>
      </c>
      <c r="I33" s="122">
        <v>160</v>
      </c>
      <c r="J33" s="122">
        <v>171</v>
      </c>
      <c r="K33" s="122">
        <v>182</v>
      </c>
      <c r="L33" s="122">
        <v>190</v>
      </c>
      <c r="M33" s="122">
        <v>199</v>
      </c>
      <c r="N33" s="122">
        <v>206</v>
      </c>
      <c r="O33" s="122">
        <v>212</v>
      </c>
      <c r="P33" s="122">
        <v>219</v>
      </c>
      <c r="Q33" s="122">
        <v>224</v>
      </c>
      <c r="R33" s="122">
        <v>229</v>
      </c>
    </row>
    <row r="34" spans="2:18" ht="13.5">
      <c r="B34" s="123">
        <v>2</v>
      </c>
      <c r="C34" s="122">
        <v>36</v>
      </c>
      <c r="D34" s="122">
        <v>69</v>
      </c>
      <c r="E34" s="122">
        <v>97</v>
      </c>
      <c r="F34" s="122">
        <v>118</v>
      </c>
      <c r="G34" s="122">
        <v>138</v>
      </c>
      <c r="H34" s="122">
        <v>153</v>
      </c>
      <c r="I34" s="122">
        <v>166</v>
      </c>
      <c r="J34" s="122">
        <v>177</v>
      </c>
      <c r="K34" s="122">
        <v>186</v>
      </c>
      <c r="L34" s="122">
        <v>194</v>
      </c>
      <c r="M34" s="122">
        <v>201</v>
      </c>
      <c r="N34" s="122">
        <v>207</v>
      </c>
      <c r="O34" s="122">
        <v>213</v>
      </c>
      <c r="P34" s="122">
        <v>220</v>
      </c>
      <c r="Q34" s="122">
        <v>225</v>
      </c>
      <c r="R34" s="122">
        <v>230</v>
      </c>
    </row>
    <row r="35" spans="2:18" ht="13.5">
      <c r="B35" s="123">
        <v>3</v>
      </c>
      <c r="C35" s="122">
        <v>53</v>
      </c>
      <c r="D35" s="122">
        <v>83</v>
      </c>
      <c r="E35" s="122">
        <v>109</v>
      </c>
      <c r="F35" s="122">
        <v>128</v>
      </c>
      <c r="G35" s="122">
        <v>146</v>
      </c>
      <c r="H35" s="122">
        <v>159</v>
      </c>
      <c r="I35" s="122">
        <v>172</v>
      </c>
      <c r="J35" s="122">
        <v>181</v>
      </c>
      <c r="K35" s="122">
        <v>190</v>
      </c>
      <c r="L35" s="122">
        <v>196</v>
      </c>
      <c r="M35" s="122">
        <v>202</v>
      </c>
      <c r="N35" s="122">
        <v>208</v>
      </c>
      <c r="O35" s="122">
        <v>214</v>
      </c>
      <c r="P35" s="122">
        <v>221</v>
      </c>
      <c r="Q35" s="122">
        <v>226</v>
      </c>
      <c r="R35" s="122">
        <v>231</v>
      </c>
    </row>
    <row r="36" spans="2:18" ht="13.5">
      <c r="B36" s="123">
        <v>4</v>
      </c>
      <c r="C36" s="122">
        <v>67</v>
      </c>
      <c r="D36" s="122">
        <v>95</v>
      </c>
      <c r="E36" s="122">
        <v>119</v>
      </c>
      <c r="F36" s="122">
        <v>136</v>
      </c>
      <c r="G36" s="122">
        <v>152</v>
      </c>
      <c r="H36" s="122">
        <v>165</v>
      </c>
      <c r="I36" s="122">
        <v>176</v>
      </c>
      <c r="J36" s="122">
        <v>185</v>
      </c>
      <c r="K36" s="122">
        <v>192</v>
      </c>
      <c r="L36" s="122">
        <v>197</v>
      </c>
      <c r="M36" s="122">
        <v>203</v>
      </c>
      <c r="N36" s="122">
        <v>209</v>
      </c>
      <c r="O36" s="122">
        <v>215</v>
      </c>
      <c r="P36" s="122">
        <v>222</v>
      </c>
      <c r="Q36" s="122">
        <v>227</v>
      </c>
      <c r="R36" s="122">
        <v>232</v>
      </c>
    </row>
    <row r="37" spans="2:18" ht="13.5">
      <c r="B37" s="123">
        <v>5</v>
      </c>
      <c r="C37" s="122">
        <v>79</v>
      </c>
      <c r="D37" s="122">
        <v>105</v>
      </c>
      <c r="E37" s="122">
        <v>127</v>
      </c>
      <c r="F37" s="122">
        <v>142</v>
      </c>
      <c r="G37" s="122">
        <v>158</v>
      </c>
      <c r="H37" s="122">
        <v>169</v>
      </c>
      <c r="I37" s="122">
        <v>180</v>
      </c>
      <c r="J37" s="122">
        <v>187</v>
      </c>
      <c r="K37" s="122">
        <v>193</v>
      </c>
      <c r="L37" s="122">
        <v>198</v>
      </c>
      <c r="M37" s="122">
        <v>204</v>
      </c>
      <c r="N37" s="122">
        <v>210</v>
      </c>
      <c r="O37" s="122">
        <v>216</v>
      </c>
      <c r="P37" s="122">
        <v>223</v>
      </c>
      <c r="Q37" s="122">
        <v>228</v>
      </c>
      <c r="R37" s="122">
        <v>233</v>
      </c>
    </row>
    <row r="38" spans="2:18" ht="13.5">
      <c r="B38" s="123">
        <v>6</v>
      </c>
      <c r="C38" s="122">
        <v>89</v>
      </c>
      <c r="D38" s="122">
        <v>113</v>
      </c>
      <c r="E38" s="122">
        <v>133</v>
      </c>
      <c r="F38" s="122">
        <v>148</v>
      </c>
      <c r="G38" s="122">
        <v>162</v>
      </c>
      <c r="H38" s="122">
        <v>173</v>
      </c>
      <c r="I38" s="122">
        <v>182</v>
      </c>
      <c r="J38" s="122">
        <v>188</v>
      </c>
      <c r="K38" s="122">
        <v>194</v>
      </c>
      <c r="L38" s="122">
        <v>199</v>
      </c>
      <c r="M38" s="122">
        <v>205</v>
      </c>
      <c r="N38" s="122">
        <v>211</v>
      </c>
      <c r="O38" s="122">
        <v>217</v>
      </c>
      <c r="P38" s="122">
        <v>224</v>
      </c>
      <c r="Q38" s="122">
        <v>229</v>
      </c>
      <c r="R38" s="122"/>
    </row>
    <row r="39" spans="2:18" ht="13.5">
      <c r="B39" s="123">
        <v>7</v>
      </c>
      <c r="C39" s="122">
        <v>97</v>
      </c>
      <c r="D39" s="122">
        <v>119</v>
      </c>
      <c r="E39" s="122">
        <v>139</v>
      </c>
      <c r="F39" s="122">
        <v>152</v>
      </c>
      <c r="G39" s="122">
        <v>166</v>
      </c>
      <c r="H39" s="122">
        <v>175</v>
      </c>
      <c r="I39" s="122">
        <v>183</v>
      </c>
      <c r="J39" s="122">
        <v>189</v>
      </c>
      <c r="K39" s="122">
        <v>195</v>
      </c>
      <c r="L39" s="122">
        <v>200</v>
      </c>
      <c r="M39" s="122">
        <v>206</v>
      </c>
      <c r="N39" s="122">
        <v>212</v>
      </c>
      <c r="O39" s="122">
        <v>218</v>
      </c>
      <c r="P39" s="122">
        <v>225</v>
      </c>
      <c r="Q39" s="122"/>
      <c r="R39" s="122"/>
    </row>
    <row r="40" spans="2:18" ht="13.5">
      <c r="B40" s="123">
        <v>8</v>
      </c>
      <c r="C40" s="122">
        <v>103</v>
      </c>
      <c r="D40" s="122">
        <v>125</v>
      </c>
      <c r="E40" s="122">
        <v>143</v>
      </c>
      <c r="F40" s="122">
        <v>156</v>
      </c>
      <c r="G40" s="122">
        <v>168</v>
      </c>
      <c r="H40" s="122">
        <v>176</v>
      </c>
      <c r="I40" s="122">
        <v>184</v>
      </c>
      <c r="J40" s="122">
        <v>190</v>
      </c>
      <c r="K40" s="122">
        <v>196</v>
      </c>
      <c r="L40" s="122">
        <v>201</v>
      </c>
      <c r="M40" s="122">
        <v>207</v>
      </c>
      <c r="N40" s="122">
        <v>213</v>
      </c>
      <c r="O40" s="122">
        <v>219</v>
      </c>
      <c r="P40" s="122"/>
      <c r="Q40" s="122"/>
      <c r="R40" s="122"/>
    </row>
    <row r="41" spans="2:18" ht="13.5">
      <c r="B41" s="123">
        <v>9</v>
      </c>
      <c r="C41" s="122">
        <v>109</v>
      </c>
      <c r="D41" s="122">
        <v>129</v>
      </c>
      <c r="E41" s="122">
        <v>147</v>
      </c>
      <c r="F41" s="122">
        <v>158</v>
      </c>
      <c r="G41" s="122">
        <v>169</v>
      </c>
      <c r="H41" s="122">
        <v>177</v>
      </c>
      <c r="I41" s="122">
        <v>185</v>
      </c>
      <c r="J41" s="122">
        <v>191</v>
      </c>
      <c r="K41" s="122">
        <v>197</v>
      </c>
      <c r="L41" s="122">
        <v>202</v>
      </c>
      <c r="M41" s="122">
        <v>208</v>
      </c>
      <c r="N41" s="122">
        <v>214</v>
      </c>
      <c r="O41" s="122"/>
      <c r="P41" s="122"/>
      <c r="Q41" s="122"/>
      <c r="R41" s="122"/>
    </row>
    <row r="42" spans="2:18" ht="13.5">
      <c r="B42" s="123">
        <v>10</v>
      </c>
      <c r="C42" s="122">
        <v>113</v>
      </c>
      <c r="D42" s="122">
        <v>133</v>
      </c>
      <c r="E42" s="122">
        <v>149</v>
      </c>
      <c r="F42" s="122">
        <v>159</v>
      </c>
      <c r="G42" s="122">
        <v>170</v>
      </c>
      <c r="H42" s="122">
        <v>178</v>
      </c>
      <c r="I42" s="122">
        <v>186</v>
      </c>
      <c r="J42" s="122">
        <v>192</v>
      </c>
      <c r="K42" s="122">
        <v>198</v>
      </c>
      <c r="L42" s="122">
        <v>203</v>
      </c>
      <c r="M42" s="122">
        <v>209</v>
      </c>
      <c r="N42" s="122"/>
      <c r="O42" s="122"/>
      <c r="P42" s="122"/>
      <c r="Q42" s="122"/>
      <c r="R42" s="122"/>
    </row>
    <row r="43" spans="2:18" ht="13.5">
      <c r="B43" s="123">
        <v>11</v>
      </c>
      <c r="C43" s="122">
        <v>117</v>
      </c>
      <c r="D43" s="122">
        <v>135</v>
      </c>
      <c r="E43" s="122">
        <v>150</v>
      </c>
      <c r="F43" s="122">
        <v>160</v>
      </c>
      <c r="G43" s="122">
        <v>171</v>
      </c>
      <c r="H43" s="122">
        <v>179</v>
      </c>
      <c r="I43" s="122">
        <v>187</v>
      </c>
      <c r="J43" s="122">
        <v>193</v>
      </c>
      <c r="K43" s="122">
        <v>199</v>
      </c>
      <c r="L43" s="122">
        <v>204</v>
      </c>
      <c r="M43" s="122"/>
      <c r="N43" s="122"/>
      <c r="O43" s="122"/>
      <c r="P43" s="122"/>
      <c r="Q43" s="122"/>
      <c r="R43" s="122"/>
    </row>
    <row r="44" spans="2:18" ht="13.5">
      <c r="B44" s="123">
        <v>12</v>
      </c>
      <c r="C44" s="122">
        <v>119</v>
      </c>
      <c r="D44" s="122">
        <v>136</v>
      </c>
      <c r="E44" s="122">
        <v>151</v>
      </c>
      <c r="F44" s="122">
        <v>161</v>
      </c>
      <c r="G44" s="122">
        <v>172</v>
      </c>
      <c r="H44" s="122">
        <v>180</v>
      </c>
      <c r="I44" s="122">
        <v>188</v>
      </c>
      <c r="J44" s="122">
        <v>194</v>
      </c>
      <c r="K44" s="122">
        <v>200</v>
      </c>
      <c r="L44" s="122"/>
      <c r="M44" s="122"/>
      <c r="N44" s="122"/>
      <c r="O44" s="122"/>
      <c r="P44" s="122"/>
      <c r="Q44" s="122"/>
      <c r="R44" s="122"/>
    </row>
    <row r="45" spans="2:18" ht="13.5">
      <c r="B45" s="123">
        <v>13</v>
      </c>
      <c r="C45" s="122">
        <v>120</v>
      </c>
      <c r="D45" s="122">
        <v>137</v>
      </c>
      <c r="E45" s="122">
        <v>152</v>
      </c>
      <c r="F45" s="122">
        <v>162</v>
      </c>
      <c r="G45" s="122">
        <v>173</v>
      </c>
      <c r="H45" s="122">
        <v>181</v>
      </c>
      <c r="I45" s="122">
        <v>189</v>
      </c>
      <c r="J45" s="122">
        <v>195</v>
      </c>
      <c r="K45" s="122"/>
      <c r="L45" s="122"/>
      <c r="M45" s="122"/>
      <c r="N45" s="122"/>
      <c r="O45" s="122"/>
      <c r="P45" s="122"/>
      <c r="Q45" s="122"/>
      <c r="R45" s="122"/>
    </row>
    <row r="46" spans="2:18" ht="13.5">
      <c r="B46" s="123">
        <v>14</v>
      </c>
      <c r="C46" s="122">
        <v>121</v>
      </c>
      <c r="D46" s="122">
        <v>138</v>
      </c>
      <c r="E46" s="122">
        <v>153</v>
      </c>
      <c r="F46" s="122">
        <v>163</v>
      </c>
      <c r="G46" s="122">
        <v>174</v>
      </c>
      <c r="H46" s="122">
        <v>182</v>
      </c>
      <c r="I46" s="122">
        <v>190</v>
      </c>
      <c r="J46" s="122"/>
      <c r="K46" s="122"/>
      <c r="L46" s="122"/>
      <c r="M46" s="122"/>
      <c r="N46" s="122"/>
      <c r="O46" s="122"/>
      <c r="P46" s="122"/>
      <c r="Q46" s="122"/>
      <c r="R46" s="122"/>
    </row>
    <row r="47" spans="2:18" ht="13.5">
      <c r="B47" s="123">
        <v>15</v>
      </c>
      <c r="C47" s="122">
        <v>122</v>
      </c>
      <c r="D47" s="122">
        <v>139</v>
      </c>
      <c r="E47" s="122">
        <v>154</v>
      </c>
      <c r="F47" s="122">
        <v>164</v>
      </c>
      <c r="G47" s="122">
        <v>175</v>
      </c>
      <c r="H47" s="122">
        <v>183</v>
      </c>
      <c r="I47" s="122"/>
      <c r="J47" s="122"/>
      <c r="K47" s="122"/>
      <c r="L47" s="122"/>
      <c r="M47" s="122"/>
      <c r="N47" s="122"/>
      <c r="O47" s="122"/>
      <c r="P47" s="122"/>
      <c r="Q47" s="122"/>
      <c r="R47" s="122"/>
    </row>
  </sheetData>
  <sheetProtection/>
  <mergeCells count="3">
    <mergeCell ref="B10:R10"/>
    <mergeCell ref="U10:AF10"/>
    <mergeCell ref="B30:R30"/>
  </mergeCells>
  <printOptions/>
  <pageMargins left="0.5905511811023623" right="0.5905511811023623" top="0.7480314960629921" bottom="0.7480314960629921" header="0.31496062992125984" footer="0.31496062992125984"/>
  <pageSetup horizontalDpi="600" verticalDpi="600" orientation="portrait" paperSize="9" r:id="rId1"/>
  <headerFooter>
    <oddHeader>&amp;L弁護士法人法律会計事務所さくらパートナーズ&amp;R行政書士　飯田橋総合法務オフィス</oddHeader>
  </headerFooter>
</worksheet>
</file>

<file path=xl/worksheets/sheet9.xml><?xml version="1.0" encoding="utf-8"?>
<worksheet xmlns="http://schemas.openxmlformats.org/spreadsheetml/2006/main" xmlns:r="http://schemas.openxmlformats.org/officeDocument/2006/relationships">
  <sheetPr codeName="Sheet7">
    <tabColor rgb="FFFFFF00"/>
  </sheetPr>
  <dimension ref="B2:N147"/>
  <sheetViews>
    <sheetView zoomScalePageLayoutView="0" workbookViewId="0" topLeftCell="A1">
      <selection activeCell="A1" sqref="A1"/>
    </sheetView>
  </sheetViews>
  <sheetFormatPr defaultColWidth="9.00390625" defaultRowHeight="13.5"/>
  <cols>
    <col min="1" max="1" width="2.50390625" style="59" bestFit="1" customWidth="1"/>
    <col min="2" max="2" width="5.25390625" style="127" bestFit="1" customWidth="1"/>
    <col min="3" max="3" width="32.625" style="128" customWidth="1"/>
    <col min="4" max="5" width="13.00390625" style="59" bestFit="1" customWidth="1"/>
    <col min="6" max="6" width="10.625" style="59" bestFit="1" customWidth="1"/>
    <col min="7" max="7" width="9.00390625" style="59" bestFit="1" customWidth="1"/>
    <col min="8" max="8" width="2.50390625" style="59" bestFit="1" customWidth="1"/>
    <col min="9" max="9" width="5.25390625" style="127" bestFit="1" customWidth="1"/>
    <col min="10" max="10" width="32.625" style="128" customWidth="1"/>
    <col min="11" max="11" width="11.00390625" style="59" bestFit="1" customWidth="1"/>
    <col min="12" max="12" width="13.00390625" style="59" bestFit="1" customWidth="1"/>
    <col min="13" max="13" width="10.625" style="59" bestFit="1" customWidth="1"/>
    <col min="14" max="14" width="9.00390625" style="59" customWidth="1"/>
    <col min="15" max="15" width="3.50390625" style="59" bestFit="1" customWidth="1"/>
    <col min="16" max="16384" width="9.00390625" style="59" customWidth="1"/>
  </cols>
  <sheetData>
    <row r="2" spans="2:14" ht="13.5">
      <c r="B2" s="433" t="s">
        <v>205</v>
      </c>
      <c r="C2" s="433"/>
      <c r="D2" s="433"/>
      <c r="E2" s="433"/>
      <c r="F2" s="433"/>
      <c r="G2" s="433"/>
      <c r="I2" s="433" t="s">
        <v>206</v>
      </c>
      <c r="J2" s="433"/>
      <c r="K2" s="433"/>
      <c r="L2" s="433"/>
      <c r="M2" s="433"/>
      <c r="N2" s="433"/>
    </row>
    <row r="4" spans="2:14" ht="13.5">
      <c r="B4" s="434" t="s">
        <v>207</v>
      </c>
      <c r="C4" s="434"/>
      <c r="D4" s="434"/>
      <c r="E4" s="434"/>
      <c r="F4" s="434"/>
      <c r="G4" s="434"/>
      <c r="I4" s="434" t="s">
        <v>208</v>
      </c>
      <c r="J4" s="434"/>
      <c r="K4" s="434"/>
      <c r="L4" s="434"/>
      <c r="M4" s="434"/>
      <c r="N4" s="434"/>
    </row>
    <row r="5" spans="2:14" ht="40.5">
      <c r="B5" s="125" t="s">
        <v>209</v>
      </c>
      <c r="C5" s="126" t="s">
        <v>210</v>
      </c>
      <c r="D5" s="126" t="s">
        <v>211</v>
      </c>
      <c r="E5" s="122" t="s">
        <v>212</v>
      </c>
      <c r="F5" s="126" t="s">
        <v>213</v>
      </c>
      <c r="G5" s="126" t="s">
        <v>214</v>
      </c>
      <c r="I5" s="125" t="s">
        <v>209</v>
      </c>
      <c r="J5" s="126" t="s">
        <v>210</v>
      </c>
      <c r="K5" s="126" t="s">
        <v>211</v>
      </c>
      <c r="L5" s="122" t="s">
        <v>212</v>
      </c>
      <c r="M5" s="126" t="s">
        <v>213</v>
      </c>
      <c r="N5" s="126" t="s">
        <v>214</v>
      </c>
    </row>
    <row r="6" spans="2:14" ht="27">
      <c r="B6" s="435">
        <v>1</v>
      </c>
      <c r="C6" s="126" t="s">
        <v>215</v>
      </c>
      <c r="D6" s="436" t="s">
        <v>216</v>
      </c>
      <c r="E6" s="436" t="s">
        <v>217</v>
      </c>
      <c r="F6" s="436" t="s">
        <v>218</v>
      </c>
      <c r="G6" s="438">
        <v>1</v>
      </c>
      <c r="I6" s="435">
        <v>1</v>
      </c>
      <c r="J6" s="126" t="s">
        <v>219</v>
      </c>
      <c r="K6" s="436" t="s">
        <v>216</v>
      </c>
      <c r="L6" s="436" t="s">
        <v>217</v>
      </c>
      <c r="M6" s="436" t="s">
        <v>218</v>
      </c>
      <c r="N6" s="438">
        <v>1</v>
      </c>
    </row>
    <row r="7" spans="2:14" ht="27">
      <c r="B7" s="435"/>
      <c r="C7" s="126" t="s">
        <v>220</v>
      </c>
      <c r="D7" s="437"/>
      <c r="E7" s="437"/>
      <c r="F7" s="437"/>
      <c r="G7" s="439"/>
      <c r="I7" s="435"/>
      <c r="J7" s="126" t="s">
        <v>221</v>
      </c>
      <c r="K7" s="437"/>
      <c r="L7" s="437"/>
      <c r="M7" s="437"/>
      <c r="N7" s="439"/>
    </row>
    <row r="8" spans="2:14" ht="27">
      <c r="B8" s="435">
        <v>2</v>
      </c>
      <c r="C8" s="126" t="s">
        <v>222</v>
      </c>
      <c r="D8" s="436" t="s">
        <v>223</v>
      </c>
      <c r="E8" s="436" t="s">
        <v>224</v>
      </c>
      <c r="F8" s="436" t="s">
        <v>218</v>
      </c>
      <c r="G8" s="438">
        <v>1</v>
      </c>
      <c r="I8" s="435">
        <v>2</v>
      </c>
      <c r="J8" s="126" t="s">
        <v>225</v>
      </c>
      <c r="K8" s="436" t="s">
        <v>223</v>
      </c>
      <c r="L8" s="436" t="s">
        <v>226</v>
      </c>
      <c r="M8" s="436" t="s">
        <v>218</v>
      </c>
      <c r="N8" s="438">
        <v>1</v>
      </c>
    </row>
    <row r="9" spans="2:14" ht="27">
      <c r="B9" s="435"/>
      <c r="C9" s="126" t="s">
        <v>227</v>
      </c>
      <c r="D9" s="437"/>
      <c r="E9" s="437"/>
      <c r="F9" s="437"/>
      <c r="G9" s="439"/>
      <c r="I9" s="435"/>
      <c r="J9" s="126" t="s">
        <v>228</v>
      </c>
      <c r="K9" s="437"/>
      <c r="L9" s="437"/>
      <c r="M9" s="437"/>
      <c r="N9" s="439"/>
    </row>
    <row r="12" spans="2:14" ht="13.5">
      <c r="B12" s="440" t="s">
        <v>229</v>
      </c>
      <c r="C12" s="441"/>
      <c r="D12" s="441"/>
      <c r="E12" s="441"/>
      <c r="F12" s="441"/>
      <c r="G12" s="442"/>
      <c r="I12" s="434" t="s">
        <v>229</v>
      </c>
      <c r="J12" s="434"/>
      <c r="K12" s="434"/>
      <c r="L12" s="434"/>
      <c r="M12" s="434"/>
      <c r="N12" s="434"/>
    </row>
    <row r="13" spans="2:14" ht="40.5">
      <c r="B13" s="125" t="s">
        <v>209</v>
      </c>
      <c r="C13" s="126" t="s">
        <v>210</v>
      </c>
      <c r="D13" s="126" t="s">
        <v>211</v>
      </c>
      <c r="E13" s="122" t="s">
        <v>212</v>
      </c>
      <c r="F13" s="126" t="s">
        <v>213</v>
      </c>
      <c r="G13" s="126" t="s">
        <v>214</v>
      </c>
      <c r="I13" s="125" t="s">
        <v>209</v>
      </c>
      <c r="J13" s="126" t="s">
        <v>210</v>
      </c>
      <c r="K13" s="126" t="s">
        <v>211</v>
      </c>
      <c r="L13" s="122" t="s">
        <v>212</v>
      </c>
      <c r="M13" s="126" t="s">
        <v>213</v>
      </c>
      <c r="N13" s="126" t="s">
        <v>214</v>
      </c>
    </row>
    <row r="14" spans="2:14" ht="13.5">
      <c r="B14" s="435">
        <v>1</v>
      </c>
      <c r="C14" s="126" t="s">
        <v>230</v>
      </c>
      <c r="D14" s="436" t="s">
        <v>223</v>
      </c>
      <c r="E14" s="436" t="s">
        <v>231</v>
      </c>
      <c r="F14" s="436" t="s">
        <v>218</v>
      </c>
      <c r="G14" s="438">
        <v>1</v>
      </c>
      <c r="I14" s="435">
        <v>1</v>
      </c>
      <c r="J14" s="126" t="s">
        <v>232</v>
      </c>
      <c r="K14" s="445" t="s">
        <v>223</v>
      </c>
      <c r="L14" s="445" t="s">
        <v>231</v>
      </c>
      <c r="M14" s="445" t="s">
        <v>218</v>
      </c>
      <c r="N14" s="446">
        <v>1</v>
      </c>
    </row>
    <row r="15" spans="2:14" ht="13.5">
      <c r="B15" s="435"/>
      <c r="C15" s="126" t="s">
        <v>233</v>
      </c>
      <c r="D15" s="443"/>
      <c r="E15" s="443"/>
      <c r="F15" s="443"/>
      <c r="G15" s="444"/>
      <c r="I15" s="435"/>
      <c r="J15" s="126" t="s">
        <v>234</v>
      </c>
      <c r="K15" s="445"/>
      <c r="L15" s="445"/>
      <c r="M15" s="445"/>
      <c r="N15" s="446"/>
    </row>
    <row r="16" spans="2:14" ht="13.5">
      <c r="B16" s="435"/>
      <c r="C16" s="126" t="s">
        <v>235</v>
      </c>
      <c r="D16" s="443"/>
      <c r="E16" s="443"/>
      <c r="F16" s="443"/>
      <c r="G16" s="444"/>
      <c r="I16" s="435"/>
      <c r="J16" s="126" t="s">
        <v>236</v>
      </c>
      <c r="K16" s="445"/>
      <c r="L16" s="445"/>
      <c r="M16" s="445"/>
      <c r="N16" s="446"/>
    </row>
    <row r="17" spans="2:14" ht="13.5">
      <c r="B17" s="435"/>
      <c r="C17" s="126" t="s">
        <v>237</v>
      </c>
      <c r="D17" s="443"/>
      <c r="E17" s="443"/>
      <c r="F17" s="443"/>
      <c r="G17" s="444"/>
      <c r="I17" s="435"/>
      <c r="J17" s="126" t="s">
        <v>238</v>
      </c>
      <c r="K17" s="445"/>
      <c r="L17" s="445"/>
      <c r="M17" s="445"/>
      <c r="N17" s="446"/>
    </row>
    <row r="18" spans="2:14" ht="13.5">
      <c r="B18" s="435"/>
      <c r="C18" s="126" t="s">
        <v>239</v>
      </c>
      <c r="D18" s="443"/>
      <c r="E18" s="443"/>
      <c r="F18" s="443"/>
      <c r="G18" s="444"/>
      <c r="I18" s="435"/>
      <c r="J18" s="126" t="s">
        <v>240</v>
      </c>
      <c r="K18" s="445"/>
      <c r="L18" s="445"/>
      <c r="M18" s="445"/>
      <c r="N18" s="446"/>
    </row>
    <row r="19" spans="2:14" ht="13.5">
      <c r="B19" s="435"/>
      <c r="C19" s="126" t="s">
        <v>241</v>
      </c>
      <c r="D19" s="437"/>
      <c r="E19" s="437"/>
      <c r="F19" s="437"/>
      <c r="G19" s="439"/>
      <c r="I19" s="435"/>
      <c r="J19" s="126" t="s">
        <v>242</v>
      </c>
      <c r="K19" s="445"/>
      <c r="L19" s="445"/>
      <c r="M19" s="445"/>
      <c r="N19" s="446"/>
    </row>
    <row r="20" spans="2:14" ht="27">
      <c r="B20" s="435">
        <v>2</v>
      </c>
      <c r="C20" s="126" t="s">
        <v>243</v>
      </c>
      <c r="D20" s="436" t="s">
        <v>244</v>
      </c>
      <c r="E20" s="436" t="s">
        <v>245</v>
      </c>
      <c r="F20" s="436" t="s">
        <v>246</v>
      </c>
      <c r="G20" s="438">
        <v>1</v>
      </c>
      <c r="I20" s="435">
        <v>2</v>
      </c>
      <c r="J20" s="126" t="s">
        <v>247</v>
      </c>
      <c r="K20" s="445" t="s">
        <v>244</v>
      </c>
      <c r="L20" s="445" t="s">
        <v>245</v>
      </c>
      <c r="M20" s="445" t="s">
        <v>246</v>
      </c>
      <c r="N20" s="446">
        <v>1</v>
      </c>
    </row>
    <row r="21" spans="2:14" ht="27">
      <c r="B21" s="435"/>
      <c r="C21" s="126" t="s">
        <v>248</v>
      </c>
      <c r="D21" s="443"/>
      <c r="E21" s="443"/>
      <c r="F21" s="443"/>
      <c r="G21" s="444"/>
      <c r="I21" s="435"/>
      <c r="J21" s="126" t="s">
        <v>249</v>
      </c>
      <c r="K21" s="445"/>
      <c r="L21" s="445"/>
      <c r="M21" s="445"/>
      <c r="N21" s="446"/>
    </row>
    <row r="22" spans="2:14" ht="13.5">
      <c r="B22" s="435"/>
      <c r="C22" s="126" t="s">
        <v>250</v>
      </c>
      <c r="D22" s="443"/>
      <c r="E22" s="443"/>
      <c r="F22" s="443"/>
      <c r="G22" s="444"/>
      <c r="I22" s="435"/>
      <c r="J22" s="126" t="s">
        <v>251</v>
      </c>
      <c r="K22" s="445"/>
      <c r="L22" s="445"/>
      <c r="M22" s="445"/>
      <c r="N22" s="446"/>
    </row>
    <row r="23" spans="2:14" ht="13.5">
      <c r="B23" s="435"/>
      <c r="C23" s="126" t="s">
        <v>252</v>
      </c>
      <c r="D23" s="437"/>
      <c r="E23" s="437"/>
      <c r="F23" s="437"/>
      <c r="G23" s="439"/>
      <c r="I23" s="435"/>
      <c r="J23" s="126" t="s">
        <v>253</v>
      </c>
      <c r="K23" s="445"/>
      <c r="L23" s="445"/>
      <c r="M23" s="445"/>
      <c r="N23" s="446"/>
    </row>
    <row r="24" spans="2:14" ht="27">
      <c r="B24" s="435">
        <v>3</v>
      </c>
      <c r="C24" s="126" t="s">
        <v>254</v>
      </c>
      <c r="D24" s="436" t="s">
        <v>255</v>
      </c>
      <c r="E24" s="436" t="s">
        <v>256</v>
      </c>
      <c r="F24" s="436" t="s">
        <v>257</v>
      </c>
      <c r="G24" s="438">
        <v>1</v>
      </c>
      <c r="I24" s="435">
        <v>3</v>
      </c>
      <c r="J24" s="126" t="s">
        <v>258</v>
      </c>
      <c r="K24" s="445" t="s">
        <v>255</v>
      </c>
      <c r="L24" s="445" t="s">
        <v>256</v>
      </c>
      <c r="M24" s="445" t="s">
        <v>257</v>
      </c>
      <c r="N24" s="446">
        <v>1</v>
      </c>
    </row>
    <row r="25" spans="2:14" ht="13.5">
      <c r="B25" s="435"/>
      <c r="C25" s="126" t="s">
        <v>259</v>
      </c>
      <c r="D25" s="443"/>
      <c r="E25" s="443"/>
      <c r="F25" s="443"/>
      <c r="G25" s="444"/>
      <c r="I25" s="435"/>
      <c r="J25" s="126" t="s">
        <v>260</v>
      </c>
      <c r="K25" s="445"/>
      <c r="L25" s="445"/>
      <c r="M25" s="445"/>
      <c r="N25" s="446"/>
    </row>
    <row r="26" spans="2:14" ht="40.5">
      <c r="B26" s="435"/>
      <c r="C26" s="126" t="s">
        <v>261</v>
      </c>
      <c r="D26" s="443"/>
      <c r="E26" s="443"/>
      <c r="F26" s="443"/>
      <c r="G26" s="444"/>
      <c r="I26" s="435"/>
      <c r="J26" s="126" t="s">
        <v>262</v>
      </c>
      <c r="K26" s="445"/>
      <c r="L26" s="445"/>
      <c r="M26" s="445"/>
      <c r="N26" s="446"/>
    </row>
    <row r="27" spans="2:14" ht="40.5">
      <c r="B27" s="435"/>
      <c r="C27" s="126" t="s">
        <v>263</v>
      </c>
      <c r="D27" s="443"/>
      <c r="E27" s="443"/>
      <c r="F27" s="443"/>
      <c r="G27" s="444"/>
      <c r="I27" s="435"/>
      <c r="J27" s="126" t="s">
        <v>264</v>
      </c>
      <c r="K27" s="445"/>
      <c r="L27" s="445"/>
      <c r="M27" s="445"/>
      <c r="N27" s="446"/>
    </row>
    <row r="28" spans="2:14" ht="13.5">
      <c r="B28" s="435"/>
      <c r="C28" s="126" t="s">
        <v>265</v>
      </c>
      <c r="D28" s="437"/>
      <c r="E28" s="437"/>
      <c r="F28" s="437"/>
      <c r="G28" s="439"/>
      <c r="I28" s="435"/>
      <c r="J28" s="126" t="s">
        <v>266</v>
      </c>
      <c r="K28" s="445"/>
      <c r="L28" s="445"/>
      <c r="M28" s="445"/>
      <c r="N28" s="446"/>
    </row>
    <row r="29" spans="2:14" ht="27">
      <c r="B29" s="435">
        <v>4</v>
      </c>
      <c r="C29" s="126" t="s">
        <v>267</v>
      </c>
      <c r="D29" s="436" t="s">
        <v>268</v>
      </c>
      <c r="E29" s="436" t="s">
        <v>269</v>
      </c>
      <c r="F29" s="436" t="s">
        <v>270</v>
      </c>
      <c r="G29" s="438">
        <v>0.92</v>
      </c>
      <c r="I29" s="435">
        <v>4</v>
      </c>
      <c r="J29" s="126" t="s">
        <v>271</v>
      </c>
      <c r="K29" s="445" t="s">
        <v>268</v>
      </c>
      <c r="L29" s="445" t="s">
        <v>269</v>
      </c>
      <c r="M29" s="445" t="s">
        <v>270</v>
      </c>
      <c r="N29" s="446">
        <v>0.92</v>
      </c>
    </row>
    <row r="30" spans="2:14" ht="27">
      <c r="B30" s="435"/>
      <c r="C30" s="126" t="s">
        <v>272</v>
      </c>
      <c r="D30" s="443"/>
      <c r="E30" s="443"/>
      <c r="F30" s="443"/>
      <c r="G30" s="444"/>
      <c r="I30" s="435"/>
      <c r="J30" s="126" t="s">
        <v>273</v>
      </c>
      <c r="K30" s="445"/>
      <c r="L30" s="445"/>
      <c r="M30" s="445"/>
      <c r="N30" s="446"/>
    </row>
    <row r="31" spans="2:14" ht="13.5">
      <c r="B31" s="435"/>
      <c r="C31" s="126" t="s">
        <v>274</v>
      </c>
      <c r="D31" s="443"/>
      <c r="E31" s="443"/>
      <c r="F31" s="443"/>
      <c r="G31" s="444"/>
      <c r="I31" s="435"/>
      <c r="J31" s="126" t="s">
        <v>275</v>
      </c>
      <c r="K31" s="445"/>
      <c r="L31" s="445"/>
      <c r="M31" s="445"/>
      <c r="N31" s="446"/>
    </row>
    <row r="32" spans="2:14" ht="13.5">
      <c r="B32" s="435"/>
      <c r="C32" s="126" t="s">
        <v>276</v>
      </c>
      <c r="D32" s="443"/>
      <c r="E32" s="443"/>
      <c r="F32" s="443"/>
      <c r="G32" s="444"/>
      <c r="I32" s="435"/>
      <c r="J32" s="126" t="s">
        <v>277</v>
      </c>
      <c r="K32" s="445"/>
      <c r="L32" s="445"/>
      <c r="M32" s="445"/>
      <c r="N32" s="446"/>
    </row>
    <row r="33" spans="2:14" ht="13.5">
      <c r="B33" s="435"/>
      <c r="C33" s="126" t="s">
        <v>278</v>
      </c>
      <c r="D33" s="443"/>
      <c r="E33" s="443"/>
      <c r="F33" s="443"/>
      <c r="G33" s="444"/>
      <c r="I33" s="435"/>
      <c r="J33" s="126" t="s">
        <v>279</v>
      </c>
      <c r="K33" s="445"/>
      <c r="L33" s="445"/>
      <c r="M33" s="445"/>
      <c r="N33" s="446"/>
    </row>
    <row r="34" spans="2:14" ht="13.5">
      <c r="B34" s="435"/>
      <c r="C34" s="126" t="s">
        <v>280</v>
      </c>
      <c r="D34" s="443"/>
      <c r="E34" s="443"/>
      <c r="F34" s="443"/>
      <c r="G34" s="444"/>
      <c r="I34" s="435"/>
      <c r="J34" s="126" t="s">
        <v>281</v>
      </c>
      <c r="K34" s="445"/>
      <c r="L34" s="445"/>
      <c r="M34" s="445"/>
      <c r="N34" s="446"/>
    </row>
    <row r="35" spans="2:14" ht="27">
      <c r="B35" s="435"/>
      <c r="C35" s="126" t="s">
        <v>282</v>
      </c>
      <c r="D35" s="437"/>
      <c r="E35" s="437"/>
      <c r="F35" s="437"/>
      <c r="G35" s="439"/>
      <c r="I35" s="435"/>
      <c r="J35" s="126" t="s">
        <v>283</v>
      </c>
      <c r="K35" s="445"/>
      <c r="L35" s="445"/>
      <c r="M35" s="445"/>
      <c r="N35" s="446"/>
    </row>
    <row r="36" spans="2:14" ht="27">
      <c r="B36" s="435">
        <v>5</v>
      </c>
      <c r="C36" s="126" t="s">
        <v>284</v>
      </c>
      <c r="D36" s="436" t="s">
        <v>285</v>
      </c>
      <c r="E36" s="436" t="s">
        <v>286</v>
      </c>
      <c r="F36" s="436" t="s">
        <v>287</v>
      </c>
      <c r="G36" s="438">
        <v>0.79</v>
      </c>
      <c r="I36" s="435">
        <v>5</v>
      </c>
      <c r="J36" s="126" t="s">
        <v>288</v>
      </c>
      <c r="K36" s="445" t="s">
        <v>285</v>
      </c>
      <c r="L36" s="445" t="s">
        <v>286</v>
      </c>
      <c r="M36" s="445" t="s">
        <v>287</v>
      </c>
      <c r="N36" s="446">
        <v>0.79</v>
      </c>
    </row>
    <row r="37" spans="2:14" ht="40.5">
      <c r="B37" s="435"/>
      <c r="C37" s="126" t="s">
        <v>289</v>
      </c>
      <c r="D37" s="443"/>
      <c r="E37" s="443"/>
      <c r="F37" s="443"/>
      <c r="G37" s="444"/>
      <c r="I37" s="435"/>
      <c r="J37" s="126" t="s">
        <v>290</v>
      </c>
      <c r="K37" s="445"/>
      <c r="L37" s="445"/>
      <c r="M37" s="445"/>
      <c r="N37" s="446"/>
    </row>
    <row r="38" spans="2:14" ht="40.5">
      <c r="B38" s="435"/>
      <c r="C38" s="126" t="s">
        <v>291</v>
      </c>
      <c r="D38" s="443"/>
      <c r="E38" s="443"/>
      <c r="F38" s="443"/>
      <c r="G38" s="444"/>
      <c r="I38" s="435"/>
      <c r="J38" s="126" t="s">
        <v>292</v>
      </c>
      <c r="K38" s="445"/>
      <c r="L38" s="445"/>
      <c r="M38" s="445"/>
      <c r="N38" s="446"/>
    </row>
    <row r="39" spans="2:14" ht="13.5">
      <c r="B39" s="435"/>
      <c r="C39" s="126" t="s">
        <v>293</v>
      </c>
      <c r="D39" s="443"/>
      <c r="E39" s="443"/>
      <c r="F39" s="443"/>
      <c r="G39" s="444"/>
      <c r="I39" s="435"/>
      <c r="J39" s="126" t="s">
        <v>294</v>
      </c>
      <c r="K39" s="445"/>
      <c r="L39" s="445"/>
      <c r="M39" s="445"/>
      <c r="N39" s="446"/>
    </row>
    <row r="40" spans="2:14" ht="13.5">
      <c r="B40" s="435"/>
      <c r="C40" s="126" t="s">
        <v>295</v>
      </c>
      <c r="D40" s="443"/>
      <c r="E40" s="443"/>
      <c r="F40" s="443"/>
      <c r="G40" s="444"/>
      <c r="I40" s="435"/>
      <c r="J40" s="126" t="s">
        <v>296</v>
      </c>
      <c r="K40" s="445"/>
      <c r="L40" s="445"/>
      <c r="M40" s="445"/>
      <c r="N40" s="446"/>
    </row>
    <row r="41" spans="2:14" ht="13.5">
      <c r="B41" s="435"/>
      <c r="C41" s="126" t="s">
        <v>297</v>
      </c>
      <c r="D41" s="443"/>
      <c r="E41" s="443"/>
      <c r="F41" s="443"/>
      <c r="G41" s="444"/>
      <c r="I41" s="435"/>
      <c r="J41" s="126" t="s">
        <v>298</v>
      </c>
      <c r="K41" s="445"/>
      <c r="L41" s="445"/>
      <c r="M41" s="445"/>
      <c r="N41" s="446"/>
    </row>
    <row r="42" spans="2:14" ht="13.5">
      <c r="B42" s="435"/>
      <c r="C42" s="126" t="s">
        <v>299</v>
      </c>
      <c r="D42" s="443"/>
      <c r="E42" s="443"/>
      <c r="F42" s="443"/>
      <c r="G42" s="444"/>
      <c r="I42" s="435"/>
      <c r="J42" s="126" t="s">
        <v>300</v>
      </c>
      <c r="K42" s="445"/>
      <c r="L42" s="445"/>
      <c r="M42" s="445"/>
      <c r="N42" s="446"/>
    </row>
    <row r="43" spans="2:14" ht="13.5">
      <c r="B43" s="435"/>
      <c r="C43" s="126" t="s">
        <v>301</v>
      </c>
      <c r="D43" s="437"/>
      <c r="E43" s="437"/>
      <c r="F43" s="437"/>
      <c r="G43" s="439"/>
      <c r="I43" s="435"/>
      <c r="J43" s="126" t="s">
        <v>302</v>
      </c>
      <c r="K43" s="445"/>
      <c r="L43" s="445"/>
      <c r="M43" s="445"/>
      <c r="N43" s="446"/>
    </row>
    <row r="44" spans="2:14" ht="13.5">
      <c r="B44" s="435">
        <v>6</v>
      </c>
      <c r="C44" s="126" t="s">
        <v>303</v>
      </c>
      <c r="D44" s="436" t="s">
        <v>304</v>
      </c>
      <c r="E44" s="436" t="s">
        <v>305</v>
      </c>
      <c r="F44" s="436" t="s">
        <v>306</v>
      </c>
      <c r="G44" s="438">
        <v>0.67</v>
      </c>
      <c r="I44" s="435">
        <v>6</v>
      </c>
      <c r="J44" s="126" t="s">
        <v>307</v>
      </c>
      <c r="K44" s="445" t="s">
        <v>304</v>
      </c>
      <c r="L44" s="445" t="s">
        <v>305</v>
      </c>
      <c r="M44" s="445" t="s">
        <v>306</v>
      </c>
      <c r="N44" s="446">
        <v>0.67</v>
      </c>
    </row>
    <row r="45" spans="2:14" ht="27">
      <c r="B45" s="435"/>
      <c r="C45" s="126" t="s">
        <v>308</v>
      </c>
      <c r="D45" s="443"/>
      <c r="E45" s="443"/>
      <c r="F45" s="443"/>
      <c r="G45" s="444"/>
      <c r="I45" s="435"/>
      <c r="J45" s="126" t="s">
        <v>309</v>
      </c>
      <c r="K45" s="445"/>
      <c r="L45" s="445"/>
      <c r="M45" s="445"/>
      <c r="N45" s="446"/>
    </row>
    <row r="46" spans="2:14" ht="40.5">
      <c r="B46" s="435"/>
      <c r="C46" s="126" t="s">
        <v>310</v>
      </c>
      <c r="D46" s="443"/>
      <c r="E46" s="443"/>
      <c r="F46" s="443"/>
      <c r="G46" s="444"/>
      <c r="I46" s="435"/>
      <c r="J46" s="126" t="s">
        <v>311</v>
      </c>
      <c r="K46" s="445"/>
      <c r="L46" s="445"/>
      <c r="M46" s="445"/>
      <c r="N46" s="446"/>
    </row>
    <row r="47" spans="2:14" ht="40.5">
      <c r="B47" s="435"/>
      <c r="C47" s="126" t="s">
        <v>312</v>
      </c>
      <c r="D47" s="443"/>
      <c r="E47" s="443"/>
      <c r="F47" s="443"/>
      <c r="G47" s="444"/>
      <c r="I47" s="435"/>
      <c r="J47" s="126" t="s">
        <v>313</v>
      </c>
      <c r="K47" s="445"/>
      <c r="L47" s="445"/>
      <c r="M47" s="445"/>
      <c r="N47" s="446"/>
    </row>
    <row r="48" spans="2:14" ht="27">
      <c r="B48" s="435"/>
      <c r="C48" s="126" t="s">
        <v>314</v>
      </c>
      <c r="D48" s="443"/>
      <c r="E48" s="443"/>
      <c r="F48" s="443"/>
      <c r="G48" s="444"/>
      <c r="I48" s="435"/>
      <c r="J48" s="126" t="s">
        <v>315</v>
      </c>
      <c r="K48" s="445"/>
      <c r="L48" s="445"/>
      <c r="M48" s="445"/>
      <c r="N48" s="446"/>
    </row>
    <row r="49" spans="2:14" ht="27">
      <c r="B49" s="435"/>
      <c r="C49" s="126" t="s">
        <v>316</v>
      </c>
      <c r="D49" s="443"/>
      <c r="E49" s="443"/>
      <c r="F49" s="443"/>
      <c r="G49" s="444"/>
      <c r="I49" s="435"/>
      <c r="J49" s="126" t="s">
        <v>317</v>
      </c>
      <c r="K49" s="445"/>
      <c r="L49" s="445"/>
      <c r="M49" s="445"/>
      <c r="N49" s="446"/>
    </row>
    <row r="50" spans="2:14" ht="27">
      <c r="B50" s="435"/>
      <c r="C50" s="126" t="s">
        <v>318</v>
      </c>
      <c r="D50" s="443"/>
      <c r="E50" s="443"/>
      <c r="F50" s="443"/>
      <c r="G50" s="444"/>
      <c r="I50" s="435"/>
      <c r="J50" s="126" t="s">
        <v>319</v>
      </c>
      <c r="K50" s="445"/>
      <c r="L50" s="445"/>
      <c r="M50" s="445"/>
      <c r="N50" s="446"/>
    </row>
    <row r="51" spans="2:14" ht="27">
      <c r="B51" s="435"/>
      <c r="C51" s="126" t="s">
        <v>320</v>
      </c>
      <c r="D51" s="437"/>
      <c r="E51" s="437"/>
      <c r="F51" s="437"/>
      <c r="G51" s="439"/>
      <c r="I51" s="435"/>
      <c r="J51" s="126" t="s">
        <v>321</v>
      </c>
      <c r="K51" s="445"/>
      <c r="L51" s="445"/>
      <c r="M51" s="445"/>
      <c r="N51" s="446"/>
    </row>
    <row r="52" spans="2:14" ht="27">
      <c r="B52" s="435">
        <v>7</v>
      </c>
      <c r="C52" s="126" t="s">
        <v>322</v>
      </c>
      <c r="D52" s="436" t="s">
        <v>323</v>
      </c>
      <c r="E52" s="436" t="s">
        <v>324</v>
      </c>
      <c r="F52" s="436" t="s">
        <v>325</v>
      </c>
      <c r="G52" s="438">
        <v>0.56</v>
      </c>
      <c r="I52" s="435">
        <v>7</v>
      </c>
      <c r="J52" s="126" t="s">
        <v>326</v>
      </c>
      <c r="K52" s="445" t="s">
        <v>323</v>
      </c>
      <c r="L52" s="445" t="s">
        <v>324</v>
      </c>
      <c r="M52" s="445" t="s">
        <v>325</v>
      </c>
      <c r="N52" s="446">
        <v>0.56</v>
      </c>
    </row>
    <row r="53" spans="2:14" ht="40.5">
      <c r="B53" s="435"/>
      <c r="C53" s="126" t="s">
        <v>327</v>
      </c>
      <c r="D53" s="443"/>
      <c r="E53" s="443"/>
      <c r="F53" s="443"/>
      <c r="G53" s="444"/>
      <c r="I53" s="435"/>
      <c r="J53" s="126" t="s">
        <v>327</v>
      </c>
      <c r="K53" s="445"/>
      <c r="L53" s="445"/>
      <c r="M53" s="445"/>
      <c r="N53" s="446"/>
    </row>
    <row r="54" spans="2:14" ht="40.5">
      <c r="B54" s="435"/>
      <c r="C54" s="126" t="s">
        <v>328</v>
      </c>
      <c r="D54" s="443"/>
      <c r="E54" s="443"/>
      <c r="F54" s="443"/>
      <c r="G54" s="444"/>
      <c r="I54" s="435"/>
      <c r="J54" s="126" t="s">
        <v>329</v>
      </c>
      <c r="K54" s="445"/>
      <c r="L54" s="445"/>
      <c r="M54" s="445"/>
      <c r="N54" s="446"/>
    </row>
    <row r="55" spans="2:14" ht="40.5">
      <c r="B55" s="435"/>
      <c r="C55" s="126" t="s">
        <v>330</v>
      </c>
      <c r="D55" s="443"/>
      <c r="E55" s="443"/>
      <c r="F55" s="443"/>
      <c r="G55" s="444"/>
      <c r="I55" s="435"/>
      <c r="J55" s="126" t="s">
        <v>331</v>
      </c>
      <c r="K55" s="445"/>
      <c r="L55" s="445"/>
      <c r="M55" s="445"/>
      <c r="N55" s="446"/>
    </row>
    <row r="56" spans="2:14" ht="40.5">
      <c r="B56" s="435"/>
      <c r="C56" s="126" t="s">
        <v>332</v>
      </c>
      <c r="D56" s="443"/>
      <c r="E56" s="443"/>
      <c r="F56" s="443"/>
      <c r="G56" s="444"/>
      <c r="I56" s="435"/>
      <c r="J56" s="126" t="s">
        <v>333</v>
      </c>
      <c r="K56" s="445"/>
      <c r="L56" s="445"/>
      <c r="M56" s="445"/>
      <c r="N56" s="446"/>
    </row>
    <row r="57" spans="2:14" ht="40.5">
      <c r="B57" s="435"/>
      <c r="C57" s="126" t="s">
        <v>334</v>
      </c>
      <c r="D57" s="443"/>
      <c r="E57" s="443"/>
      <c r="F57" s="443"/>
      <c r="G57" s="444"/>
      <c r="I57" s="435"/>
      <c r="J57" s="126" t="s">
        <v>335</v>
      </c>
      <c r="K57" s="445"/>
      <c r="L57" s="445"/>
      <c r="M57" s="445"/>
      <c r="N57" s="446"/>
    </row>
    <row r="58" spans="2:14" ht="27">
      <c r="B58" s="435"/>
      <c r="C58" s="126" t="s">
        <v>336</v>
      </c>
      <c r="D58" s="443"/>
      <c r="E58" s="443"/>
      <c r="F58" s="443"/>
      <c r="G58" s="444"/>
      <c r="I58" s="435"/>
      <c r="J58" s="126" t="s">
        <v>337</v>
      </c>
      <c r="K58" s="445"/>
      <c r="L58" s="445"/>
      <c r="M58" s="445"/>
      <c r="N58" s="446"/>
    </row>
    <row r="59" spans="2:14" ht="27">
      <c r="B59" s="435"/>
      <c r="C59" s="126" t="s">
        <v>338</v>
      </c>
      <c r="D59" s="443"/>
      <c r="E59" s="443"/>
      <c r="F59" s="443"/>
      <c r="G59" s="444"/>
      <c r="I59" s="435"/>
      <c r="J59" s="126" t="s">
        <v>339</v>
      </c>
      <c r="K59" s="445"/>
      <c r="L59" s="445"/>
      <c r="M59" s="445"/>
      <c r="N59" s="446"/>
    </row>
    <row r="60" spans="2:14" ht="27">
      <c r="B60" s="435"/>
      <c r="C60" s="126" t="s">
        <v>340</v>
      </c>
      <c r="D60" s="443"/>
      <c r="E60" s="443"/>
      <c r="F60" s="443"/>
      <c r="G60" s="444"/>
      <c r="I60" s="435"/>
      <c r="J60" s="126" t="s">
        <v>341</v>
      </c>
      <c r="K60" s="445"/>
      <c r="L60" s="445"/>
      <c r="M60" s="445"/>
      <c r="N60" s="446"/>
    </row>
    <row r="61" spans="2:14" ht="27">
      <c r="B61" s="435"/>
      <c r="C61" s="126" t="s">
        <v>342</v>
      </c>
      <c r="D61" s="443"/>
      <c r="E61" s="443"/>
      <c r="F61" s="443"/>
      <c r="G61" s="444"/>
      <c r="I61" s="435"/>
      <c r="J61" s="126" t="s">
        <v>343</v>
      </c>
      <c r="K61" s="445"/>
      <c r="L61" s="445"/>
      <c r="M61" s="445"/>
      <c r="N61" s="446"/>
    </row>
    <row r="62" spans="2:14" ht="27">
      <c r="B62" s="435"/>
      <c r="C62" s="126" t="s">
        <v>344</v>
      </c>
      <c r="D62" s="443"/>
      <c r="E62" s="443"/>
      <c r="F62" s="443"/>
      <c r="G62" s="444"/>
      <c r="I62" s="435"/>
      <c r="J62" s="126" t="s">
        <v>345</v>
      </c>
      <c r="K62" s="445"/>
      <c r="L62" s="445"/>
      <c r="M62" s="445"/>
      <c r="N62" s="446"/>
    </row>
    <row r="63" spans="2:14" ht="27">
      <c r="B63" s="435"/>
      <c r="C63" s="126" t="s">
        <v>346</v>
      </c>
      <c r="D63" s="443"/>
      <c r="E63" s="443"/>
      <c r="F63" s="443"/>
      <c r="G63" s="444"/>
      <c r="I63" s="435"/>
      <c r="J63" s="126" t="s">
        <v>347</v>
      </c>
      <c r="K63" s="445"/>
      <c r="L63" s="445"/>
      <c r="M63" s="445"/>
      <c r="N63" s="446"/>
    </row>
    <row r="64" spans="2:14" ht="13.5">
      <c r="B64" s="435"/>
      <c r="C64" s="126" t="s">
        <v>348</v>
      </c>
      <c r="D64" s="437"/>
      <c r="E64" s="437"/>
      <c r="F64" s="437"/>
      <c r="G64" s="439"/>
      <c r="I64" s="435"/>
      <c r="J64" s="126" t="s">
        <v>349</v>
      </c>
      <c r="K64" s="445"/>
      <c r="L64" s="445"/>
      <c r="M64" s="445"/>
      <c r="N64" s="446"/>
    </row>
    <row r="65" spans="2:14" ht="27">
      <c r="B65" s="435">
        <v>8</v>
      </c>
      <c r="C65" s="126" t="s">
        <v>350</v>
      </c>
      <c r="D65" s="436" t="s">
        <v>351</v>
      </c>
      <c r="E65" s="436" t="s">
        <v>352</v>
      </c>
      <c r="F65" s="436" t="s">
        <v>353</v>
      </c>
      <c r="G65" s="438">
        <v>0.45</v>
      </c>
      <c r="I65" s="435">
        <v>8</v>
      </c>
      <c r="J65" s="126" t="s">
        <v>354</v>
      </c>
      <c r="K65" s="445" t="s">
        <v>351</v>
      </c>
      <c r="L65" s="445" t="s">
        <v>352</v>
      </c>
      <c r="M65" s="445" t="s">
        <v>353</v>
      </c>
      <c r="N65" s="446">
        <v>0.45</v>
      </c>
    </row>
    <row r="66" spans="2:14" ht="13.5">
      <c r="B66" s="435"/>
      <c r="C66" s="126" t="s">
        <v>355</v>
      </c>
      <c r="D66" s="443"/>
      <c r="E66" s="443"/>
      <c r="F66" s="443"/>
      <c r="G66" s="444"/>
      <c r="I66" s="435"/>
      <c r="J66" s="126" t="s">
        <v>356</v>
      </c>
      <c r="K66" s="445"/>
      <c r="L66" s="445"/>
      <c r="M66" s="445"/>
      <c r="N66" s="446"/>
    </row>
    <row r="67" spans="2:14" ht="40.5">
      <c r="B67" s="435"/>
      <c r="C67" s="126" t="s">
        <v>357</v>
      </c>
      <c r="D67" s="443"/>
      <c r="E67" s="443"/>
      <c r="F67" s="443"/>
      <c r="G67" s="444"/>
      <c r="I67" s="435"/>
      <c r="J67" s="126" t="s">
        <v>358</v>
      </c>
      <c r="K67" s="445"/>
      <c r="L67" s="445"/>
      <c r="M67" s="445"/>
      <c r="N67" s="446"/>
    </row>
    <row r="68" spans="2:14" ht="40.5">
      <c r="B68" s="435"/>
      <c r="C68" s="126" t="s">
        <v>359</v>
      </c>
      <c r="D68" s="443"/>
      <c r="E68" s="443"/>
      <c r="F68" s="443"/>
      <c r="G68" s="444"/>
      <c r="I68" s="435"/>
      <c r="J68" s="126" t="s">
        <v>360</v>
      </c>
      <c r="K68" s="445"/>
      <c r="L68" s="445"/>
      <c r="M68" s="445"/>
      <c r="N68" s="446"/>
    </row>
    <row r="69" spans="2:14" ht="13.5">
      <c r="B69" s="435"/>
      <c r="C69" s="126" t="s">
        <v>361</v>
      </c>
      <c r="D69" s="443"/>
      <c r="E69" s="443"/>
      <c r="F69" s="443"/>
      <c r="G69" s="444"/>
      <c r="I69" s="435"/>
      <c r="J69" s="126" t="s">
        <v>362</v>
      </c>
      <c r="K69" s="445"/>
      <c r="L69" s="445"/>
      <c r="M69" s="445"/>
      <c r="N69" s="446"/>
    </row>
    <row r="70" spans="2:14" ht="27">
      <c r="B70" s="435"/>
      <c r="C70" s="126" t="s">
        <v>363</v>
      </c>
      <c r="D70" s="443"/>
      <c r="E70" s="443"/>
      <c r="F70" s="443"/>
      <c r="G70" s="444"/>
      <c r="I70" s="435"/>
      <c r="J70" s="126" t="s">
        <v>364</v>
      </c>
      <c r="K70" s="445"/>
      <c r="L70" s="445"/>
      <c r="M70" s="445"/>
      <c r="N70" s="446"/>
    </row>
    <row r="71" spans="2:14" ht="27">
      <c r="B71" s="435"/>
      <c r="C71" s="126" t="s">
        <v>365</v>
      </c>
      <c r="D71" s="443"/>
      <c r="E71" s="443"/>
      <c r="F71" s="443"/>
      <c r="G71" s="444"/>
      <c r="I71" s="435"/>
      <c r="J71" s="126" t="s">
        <v>366</v>
      </c>
      <c r="K71" s="445"/>
      <c r="L71" s="445"/>
      <c r="M71" s="445"/>
      <c r="N71" s="446"/>
    </row>
    <row r="72" spans="2:14" ht="13.5">
      <c r="B72" s="435"/>
      <c r="C72" s="126" t="s">
        <v>367</v>
      </c>
      <c r="D72" s="443"/>
      <c r="E72" s="443"/>
      <c r="F72" s="443"/>
      <c r="G72" s="444"/>
      <c r="I72" s="435"/>
      <c r="J72" s="126" t="s">
        <v>368</v>
      </c>
      <c r="K72" s="445"/>
      <c r="L72" s="445"/>
      <c r="M72" s="445"/>
      <c r="N72" s="446"/>
    </row>
    <row r="73" spans="2:14" ht="13.5">
      <c r="B73" s="435"/>
      <c r="C73" s="126" t="s">
        <v>369</v>
      </c>
      <c r="D73" s="443"/>
      <c r="E73" s="443"/>
      <c r="F73" s="443"/>
      <c r="G73" s="444"/>
      <c r="I73" s="435"/>
      <c r="J73" s="126" t="s">
        <v>370</v>
      </c>
      <c r="K73" s="445"/>
      <c r="L73" s="445"/>
      <c r="M73" s="445"/>
      <c r="N73" s="446"/>
    </row>
    <row r="74" spans="2:14" ht="13.5">
      <c r="B74" s="435"/>
      <c r="C74" s="126" t="s">
        <v>371</v>
      </c>
      <c r="D74" s="443"/>
      <c r="E74" s="443"/>
      <c r="F74" s="443"/>
      <c r="G74" s="444"/>
      <c r="I74" s="435"/>
      <c r="J74" s="126" t="s">
        <v>372</v>
      </c>
      <c r="K74" s="445"/>
      <c r="L74" s="445"/>
      <c r="M74" s="445"/>
      <c r="N74" s="446"/>
    </row>
    <row r="75" spans="2:14" ht="13.5">
      <c r="B75" s="435"/>
      <c r="C75" s="126" t="s">
        <v>373</v>
      </c>
      <c r="D75" s="437"/>
      <c r="E75" s="437"/>
      <c r="F75" s="437"/>
      <c r="G75" s="439"/>
      <c r="I75" s="435">
        <v>9</v>
      </c>
      <c r="J75" s="126" t="s">
        <v>374</v>
      </c>
      <c r="K75" s="445" t="s">
        <v>375</v>
      </c>
      <c r="L75" s="445" t="s">
        <v>376</v>
      </c>
      <c r="M75" s="445" t="s">
        <v>377</v>
      </c>
      <c r="N75" s="446">
        <v>0.35</v>
      </c>
    </row>
    <row r="76" spans="2:14" ht="27">
      <c r="B76" s="435">
        <v>9</v>
      </c>
      <c r="C76" s="126" t="s">
        <v>378</v>
      </c>
      <c r="D76" s="436" t="s">
        <v>375</v>
      </c>
      <c r="E76" s="436" t="s">
        <v>376</v>
      </c>
      <c r="F76" s="436" t="s">
        <v>377</v>
      </c>
      <c r="G76" s="438">
        <v>0.35</v>
      </c>
      <c r="I76" s="435"/>
      <c r="J76" s="126" t="s">
        <v>379</v>
      </c>
      <c r="K76" s="445"/>
      <c r="L76" s="445"/>
      <c r="M76" s="445"/>
      <c r="N76" s="446"/>
    </row>
    <row r="77" spans="2:14" ht="27">
      <c r="B77" s="435"/>
      <c r="C77" s="126" t="s">
        <v>380</v>
      </c>
      <c r="D77" s="443"/>
      <c r="E77" s="443"/>
      <c r="F77" s="443"/>
      <c r="G77" s="444"/>
      <c r="I77" s="435"/>
      <c r="J77" s="126" t="s">
        <v>381</v>
      </c>
      <c r="K77" s="445"/>
      <c r="L77" s="445"/>
      <c r="M77" s="445"/>
      <c r="N77" s="446"/>
    </row>
    <row r="78" spans="2:14" ht="27">
      <c r="B78" s="435"/>
      <c r="C78" s="126" t="s">
        <v>382</v>
      </c>
      <c r="D78" s="443"/>
      <c r="E78" s="443"/>
      <c r="F78" s="443"/>
      <c r="G78" s="444"/>
      <c r="I78" s="435"/>
      <c r="J78" s="126" t="s">
        <v>383</v>
      </c>
      <c r="K78" s="445"/>
      <c r="L78" s="445"/>
      <c r="M78" s="445"/>
      <c r="N78" s="446"/>
    </row>
    <row r="79" spans="2:14" ht="27">
      <c r="B79" s="435"/>
      <c r="C79" s="126" t="s">
        <v>384</v>
      </c>
      <c r="D79" s="443"/>
      <c r="E79" s="443"/>
      <c r="F79" s="443"/>
      <c r="G79" s="444"/>
      <c r="I79" s="435"/>
      <c r="J79" s="126" t="s">
        <v>385</v>
      </c>
      <c r="K79" s="445"/>
      <c r="L79" s="445"/>
      <c r="M79" s="445"/>
      <c r="N79" s="446"/>
    </row>
    <row r="80" spans="2:14" ht="27">
      <c r="B80" s="435"/>
      <c r="C80" s="126" t="s">
        <v>386</v>
      </c>
      <c r="D80" s="443"/>
      <c r="E80" s="443"/>
      <c r="F80" s="443"/>
      <c r="G80" s="444"/>
      <c r="I80" s="435"/>
      <c r="J80" s="126" t="s">
        <v>387</v>
      </c>
      <c r="K80" s="445"/>
      <c r="L80" s="445"/>
      <c r="M80" s="445"/>
      <c r="N80" s="446"/>
    </row>
    <row r="81" spans="2:14" ht="40.5">
      <c r="B81" s="435"/>
      <c r="C81" s="126" t="s">
        <v>388</v>
      </c>
      <c r="D81" s="443"/>
      <c r="E81" s="443"/>
      <c r="F81" s="443"/>
      <c r="G81" s="444"/>
      <c r="I81" s="435"/>
      <c r="J81" s="126" t="s">
        <v>389</v>
      </c>
      <c r="K81" s="445"/>
      <c r="L81" s="445"/>
      <c r="M81" s="445"/>
      <c r="N81" s="446"/>
    </row>
    <row r="82" spans="2:14" ht="67.5">
      <c r="B82" s="435"/>
      <c r="C82" s="126" t="s">
        <v>390</v>
      </c>
      <c r="D82" s="443"/>
      <c r="E82" s="443"/>
      <c r="F82" s="443"/>
      <c r="G82" s="444"/>
      <c r="I82" s="435"/>
      <c r="J82" s="126" t="s">
        <v>391</v>
      </c>
      <c r="K82" s="445"/>
      <c r="L82" s="445"/>
      <c r="M82" s="445"/>
      <c r="N82" s="446"/>
    </row>
    <row r="83" spans="2:14" ht="67.5">
      <c r="B83" s="435"/>
      <c r="C83" s="126" t="s">
        <v>392</v>
      </c>
      <c r="D83" s="443"/>
      <c r="E83" s="443"/>
      <c r="F83" s="443"/>
      <c r="G83" s="444"/>
      <c r="I83" s="435"/>
      <c r="J83" s="126" t="s">
        <v>393</v>
      </c>
      <c r="K83" s="445"/>
      <c r="L83" s="445"/>
      <c r="M83" s="445"/>
      <c r="N83" s="446"/>
    </row>
    <row r="84" spans="2:14" ht="40.5">
      <c r="B84" s="435"/>
      <c r="C84" s="126" t="s">
        <v>394</v>
      </c>
      <c r="D84" s="443"/>
      <c r="E84" s="443"/>
      <c r="F84" s="443"/>
      <c r="G84" s="444"/>
      <c r="I84" s="435"/>
      <c r="J84" s="126" t="s">
        <v>395</v>
      </c>
      <c r="K84" s="445"/>
      <c r="L84" s="445"/>
      <c r="M84" s="445"/>
      <c r="N84" s="446"/>
    </row>
    <row r="85" spans="2:14" ht="40.5">
      <c r="B85" s="435"/>
      <c r="C85" s="126" t="s">
        <v>396</v>
      </c>
      <c r="D85" s="443"/>
      <c r="E85" s="443"/>
      <c r="F85" s="443"/>
      <c r="G85" s="444"/>
      <c r="I85" s="435"/>
      <c r="J85" s="126" t="s">
        <v>397</v>
      </c>
      <c r="K85" s="445"/>
      <c r="L85" s="445"/>
      <c r="M85" s="445"/>
      <c r="N85" s="446"/>
    </row>
    <row r="86" spans="2:14" ht="40.5">
      <c r="B86" s="435"/>
      <c r="C86" s="126" t="s">
        <v>398</v>
      </c>
      <c r="D86" s="443"/>
      <c r="E86" s="443"/>
      <c r="F86" s="443"/>
      <c r="G86" s="444"/>
      <c r="I86" s="435"/>
      <c r="J86" s="126" t="s">
        <v>399</v>
      </c>
      <c r="K86" s="445"/>
      <c r="L86" s="445"/>
      <c r="M86" s="445"/>
      <c r="N86" s="446"/>
    </row>
    <row r="87" spans="2:14" ht="40.5">
      <c r="B87" s="435"/>
      <c r="C87" s="126" t="s">
        <v>400</v>
      </c>
      <c r="D87" s="443"/>
      <c r="E87" s="443"/>
      <c r="F87" s="443"/>
      <c r="G87" s="444"/>
      <c r="I87" s="435"/>
      <c r="J87" s="126" t="s">
        <v>401</v>
      </c>
      <c r="K87" s="445"/>
      <c r="L87" s="445"/>
      <c r="M87" s="445"/>
      <c r="N87" s="446"/>
    </row>
    <row r="88" spans="2:14" ht="40.5">
      <c r="B88" s="435"/>
      <c r="C88" s="126" t="s">
        <v>402</v>
      </c>
      <c r="D88" s="443"/>
      <c r="E88" s="443"/>
      <c r="F88" s="443"/>
      <c r="G88" s="444"/>
      <c r="I88" s="435"/>
      <c r="J88" s="126" t="s">
        <v>403</v>
      </c>
      <c r="K88" s="445"/>
      <c r="L88" s="445"/>
      <c r="M88" s="445"/>
      <c r="N88" s="446"/>
    </row>
    <row r="89" spans="2:14" ht="27">
      <c r="B89" s="435"/>
      <c r="C89" s="126" t="s">
        <v>404</v>
      </c>
      <c r="D89" s="443"/>
      <c r="E89" s="443"/>
      <c r="F89" s="443"/>
      <c r="G89" s="444"/>
      <c r="I89" s="435"/>
      <c r="J89" s="126" t="s">
        <v>405</v>
      </c>
      <c r="K89" s="445"/>
      <c r="L89" s="445"/>
      <c r="M89" s="445"/>
      <c r="N89" s="446"/>
    </row>
    <row r="90" spans="2:14" ht="13.5">
      <c r="B90" s="435"/>
      <c r="C90" s="126" t="s">
        <v>406</v>
      </c>
      <c r="D90" s="443"/>
      <c r="E90" s="443"/>
      <c r="F90" s="443"/>
      <c r="G90" s="444"/>
      <c r="I90" s="435"/>
      <c r="J90" s="126" t="s">
        <v>407</v>
      </c>
      <c r="K90" s="445"/>
      <c r="L90" s="445"/>
      <c r="M90" s="445"/>
      <c r="N90" s="446"/>
    </row>
    <row r="91" spans="2:14" ht="13.5">
      <c r="B91" s="435"/>
      <c r="C91" s="126" t="s">
        <v>408</v>
      </c>
      <c r="D91" s="437"/>
      <c r="E91" s="437"/>
      <c r="F91" s="437"/>
      <c r="G91" s="439"/>
      <c r="I91" s="435">
        <v>10</v>
      </c>
      <c r="J91" s="126" t="s">
        <v>409</v>
      </c>
      <c r="K91" s="445" t="s">
        <v>410</v>
      </c>
      <c r="L91" s="445" t="s">
        <v>411</v>
      </c>
      <c r="M91" s="445" t="s">
        <v>412</v>
      </c>
      <c r="N91" s="446">
        <v>0.27</v>
      </c>
    </row>
    <row r="92" spans="2:14" ht="27">
      <c r="B92" s="435">
        <v>10</v>
      </c>
      <c r="C92" s="126" t="s">
        <v>413</v>
      </c>
      <c r="D92" s="436" t="s">
        <v>410</v>
      </c>
      <c r="E92" s="436" t="s">
        <v>411</v>
      </c>
      <c r="F92" s="436" t="s">
        <v>412</v>
      </c>
      <c r="G92" s="438">
        <v>0.27</v>
      </c>
      <c r="I92" s="435"/>
      <c r="J92" s="126" t="s">
        <v>414</v>
      </c>
      <c r="K92" s="445"/>
      <c r="L92" s="445"/>
      <c r="M92" s="445"/>
      <c r="N92" s="446"/>
    </row>
    <row r="93" spans="2:14" ht="27">
      <c r="B93" s="435"/>
      <c r="C93" s="126" t="s">
        <v>415</v>
      </c>
      <c r="D93" s="443"/>
      <c r="E93" s="443"/>
      <c r="F93" s="443"/>
      <c r="G93" s="444"/>
      <c r="I93" s="435"/>
      <c r="J93" s="126" t="s">
        <v>416</v>
      </c>
      <c r="K93" s="445"/>
      <c r="L93" s="445"/>
      <c r="M93" s="445"/>
      <c r="N93" s="446"/>
    </row>
    <row r="94" spans="2:14" ht="27">
      <c r="B94" s="435"/>
      <c r="C94" s="126" t="s">
        <v>417</v>
      </c>
      <c r="D94" s="443"/>
      <c r="E94" s="443"/>
      <c r="F94" s="443"/>
      <c r="G94" s="444"/>
      <c r="I94" s="435"/>
      <c r="J94" s="126" t="s">
        <v>418</v>
      </c>
      <c r="K94" s="445"/>
      <c r="L94" s="445"/>
      <c r="M94" s="445"/>
      <c r="N94" s="446"/>
    </row>
    <row r="95" spans="2:14" ht="40.5">
      <c r="B95" s="435"/>
      <c r="C95" s="126" t="s">
        <v>419</v>
      </c>
      <c r="D95" s="443"/>
      <c r="E95" s="443"/>
      <c r="F95" s="443"/>
      <c r="G95" s="444"/>
      <c r="I95" s="435"/>
      <c r="J95" s="126" t="s">
        <v>420</v>
      </c>
      <c r="K95" s="445"/>
      <c r="L95" s="445"/>
      <c r="M95" s="445"/>
      <c r="N95" s="446"/>
    </row>
    <row r="96" spans="2:14" ht="40.5">
      <c r="B96" s="435"/>
      <c r="C96" s="126" t="s">
        <v>421</v>
      </c>
      <c r="D96" s="443"/>
      <c r="E96" s="443"/>
      <c r="F96" s="443"/>
      <c r="G96" s="444"/>
      <c r="I96" s="435"/>
      <c r="J96" s="126" t="s">
        <v>422</v>
      </c>
      <c r="K96" s="445"/>
      <c r="L96" s="445"/>
      <c r="M96" s="445"/>
      <c r="N96" s="446"/>
    </row>
    <row r="97" spans="2:14" ht="40.5">
      <c r="B97" s="435"/>
      <c r="C97" s="126" t="s">
        <v>423</v>
      </c>
      <c r="D97" s="443"/>
      <c r="E97" s="443"/>
      <c r="F97" s="443"/>
      <c r="G97" s="444"/>
      <c r="I97" s="435"/>
      <c r="J97" s="126" t="s">
        <v>424</v>
      </c>
      <c r="K97" s="445"/>
      <c r="L97" s="445"/>
      <c r="M97" s="445"/>
      <c r="N97" s="446"/>
    </row>
    <row r="98" spans="2:14" ht="27">
      <c r="B98" s="435"/>
      <c r="C98" s="126" t="s">
        <v>425</v>
      </c>
      <c r="D98" s="443"/>
      <c r="E98" s="443"/>
      <c r="F98" s="443"/>
      <c r="G98" s="444"/>
      <c r="I98" s="435"/>
      <c r="J98" s="126" t="s">
        <v>426</v>
      </c>
      <c r="K98" s="445"/>
      <c r="L98" s="445"/>
      <c r="M98" s="445"/>
      <c r="N98" s="446"/>
    </row>
    <row r="99" spans="2:14" ht="27">
      <c r="B99" s="435"/>
      <c r="C99" s="126" t="s">
        <v>427</v>
      </c>
      <c r="D99" s="443"/>
      <c r="E99" s="443"/>
      <c r="F99" s="443"/>
      <c r="G99" s="444"/>
      <c r="I99" s="435"/>
      <c r="J99" s="126" t="s">
        <v>428</v>
      </c>
      <c r="K99" s="445"/>
      <c r="L99" s="445"/>
      <c r="M99" s="445"/>
      <c r="N99" s="446"/>
    </row>
    <row r="100" spans="2:14" ht="27">
      <c r="B100" s="435"/>
      <c r="C100" s="126" t="s">
        <v>429</v>
      </c>
      <c r="D100" s="443"/>
      <c r="E100" s="443"/>
      <c r="F100" s="443"/>
      <c r="G100" s="444"/>
      <c r="I100" s="435"/>
      <c r="J100" s="126" t="s">
        <v>430</v>
      </c>
      <c r="K100" s="445"/>
      <c r="L100" s="445"/>
      <c r="M100" s="445"/>
      <c r="N100" s="446"/>
    </row>
    <row r="101" spans="2:14" ht="27">
      <c r="B101" s="435"/>
      <c r="C101" s="126" t="s">
        <v>431</v>
      </c>
      <c r="D101" s="443"/>
      <c r="E101" s="443"/>
      <c r="F101" s="443"/>
      <c r="G101" s="444"/>
      <c r="I101" s="435"/>
      <c r="J101" s="126" t="s">
        <v>432</v>
      </c>
      <c r="K101" s="445"/>
      <c r="L101" s="445"/>
      <c r="M101" s="445"/>
      <c r="N101" s="446"/>
    </row>
    <row r="102" spans="2:14" ht="27">
      <c r="B102" s="435"/>
      <c r="C102" s="126" t="s">
        <v>433</v>
      </c>
      <c r="D102" s="437"/>
      <c r="E102" s="437"/>
      <c r="F102" s="437"/>
      <c r="G102" s="439"/>
      <c r="I102" s="435">
        <v>11</v>
      </c>
      <c r="J102" s="126" t="s">
        <v>434</v>
      </c>
      <c r="K102" s="445" t="s">
        <v>435</v>
      </c>
      <c r="L102" s="445" t="s">
        <v>436</v>
      </c>
      <c r="M102" s="445" t="s">
        <v>437</v>
      </c>
      <c r="N102" s="446">
        <v>0.2</v>
      </c>
    </row>
    <row r="103" spans="2:14" ht="27">
      <c r="B103" s="435">
        <v>11</v>
      </c>
      <c r="C103" s="126" t="s">
        <v>438</v>
      </c>
      <c r="D103" s="436" t="s">
        <v>435</v>
      </c>
      <c r="E103" s="436" t="s">
        <v>436</v>
      </c>
      <c r="F103" s="436" t="s">
        <v>437</v>
      </c>
      <c r="G103" s="438">
        <v>0.2</v>
      </c>
      <c r="I103" s="435"/>
      <c r="J103" s="126" t="s">
        <v>439</v>
      </c>
      <c r="K103" s="445"/>
      <c r="L103" s="445"/>
      <c r="M103" s="445"/>
      <c r="N103" s="446"/>
    </row>
    <row r="104" spans="2:14" ht="27">
      <c r="B104" s="435"/>
      <c r="C104" s="126" t="s">
        <v>440</v>
      </c>
      <c r="D104" s="443"/>
      <c r="E104" s="443"/>
      <c r="F104" s="443"/>
      <c r="G104" s="444"/>
      <c r="I104" s="435"/>
      <c r="J104" s="126" t="s">
        <v>441</v>
      </c>
      <c r="K104" s="445"/>
      <c r="L104" s="445"/>
      <c r="M104" s="445"/>
      <c r="N104" s="446"/>
    </row>
    <row r="105" spans="2:14" ht="13.5">
      <c r="B105" s="435"/>
      <c r="C105" s="126" t="s">
        <v>442</v>
      </c>
      <c r="D105" s="443"/>
      <c r="E105" s="443"/>
      <c r="F105" s="443"/>
      <c r="G105" s="444"/>
      <c r="I105" s="435"/>
      <c r="J105" s="126" t="s">
        <v>443</v>
      </c>
      <c r="K105" s="445"/>
      <c r="L105" s="445"/>
      <c r="M105" s="445"/>
      <c r="N105" s="446"/>
    </row>
    <row r="106" spans="2:14" ht="40.5">
      <c r="B106" s="435"/>
      <c r="C106" s="126" t="s">
        <v>444</v>
      </c>
      <c r="D106" s="443"/>
      <c r="E106" s="443"/>
      <c r="F106" s="443"/>
      <c r="G106" s="444"/>
      <c r="I106" s="435"/>
      <c r="J106" s="126" t="s">
        <v>445</v>
      </c>
      <c r="K106" s="445"/>
      <c r="L106" s="445"/>
      <c r="M106" s="445"/>
      <c r="N106" s="446"/>
    </row>
    <row r="107" spans="2:14" ht="40.5">
      <c r="B107" s="435"/>
      <c r="C107" s="126" t="s">
        <v>446</v>
      </c>
      <c r="D107" s="443"/>
      <c r="E107" s="443"/>
      <c r="F107" s="443"/>
      <c r="G107" s="444"/>
      <c r="I107" s="435"/>
      <c r="J107" s="126" t="s">
        <v>447</v>
      </c>
      <c r="K107" s="445"/>
      <c r="L107" s="445"/>
      <c r="M107" s="445"/>
      <c r="N107" s="446"/>
    </row>
    <row r="108" spans="2:14" ht="40.5">
      <c r="B108" s="435"/>
      <c r="C108" s="126" t="s">
        <v>448</v>
      </c>
      <c r="D108" s="443"/>
      <c r="E108" s="443"/>
      <c r="F108" s="443"/>
      <c r="G108" s="444"/>
      <c r="I108" s="435"/>
      <c r="J108" s="126" t="s">
        <v>449</v>
      </c>
      <c r="K108" s="445"/>
      <c r="L108" s="445"/>
      <c r="M108" s="445"/>
      <c r="N108" s="446"/>
    </row>
    <row r="109" spans="2:14" ht="27">
      <c r="B109" s="435"/>
      <c r="C109" s="126" t="s">
        <v>449</v>
      </c>
      <c r="D109" s="443"/>
      <c r="E109" s="443"/>
      <c r="F109" s="443"/>
      <c r="G109" s="444"/>
      <c r="I109" s="435"/>
      <c r="J109" s="126" t="s">
        <v>450</v>
      </c>
      <c r="K109" s="445"/>
      <c r="L109" s="445"/>
      <c r="M109" s="445"/>
      <c r="N109" s="446"/>
    </row>
    <row r="110" spans="2:14" ht="27">
      <c r="B110" s="435"/>
      <c r="C110" s="126" t="s">
        <v>450</v>
      </c>
      <c r="D110" s="443"/>
      <c r="E110" s="443"/>
      <c r="F110" s="443"/>
      <c r="G110" s="444"/>
      <c r="I110" s="435"/>
      <c r="J110" s="126" t="s">
        <v>451</v>
      </c>
      <c r="K110" s="445"/>
      <c r="L110" s="445"/>
      <c r="M110" s="445"/>
      <c r="N110" s="446"/>
    </row>
    <row r="111" spans="2:14" ht="27">
      <c r="B111" s="435"/>
      <c r="C111" s="126" t="s">
        <v>452</v>
      </c>
      <c r="D111" s="443"/>
      <c r="E111" s="443"/>
      <c r="F111" s="443"/>
      <c r="G111" s="444"/>
      <c r="I111" s="435"/>
      <c r="J111" s="126" t="s">
        <v>453</v>
      </c>
      <c r="K111" s="445"/>
      <c r="L111" s="445"/>
      <c r="M111" s="445"/>
      <c r="N111" s="446"/>
    </row>
    <row r="112" spans="2:14" ht="27">
      <c r="B112" s="435"/>
      <c r="C112" s="126" t="s">
        <v>454</v>
      </c>
      <c r="D112" s="437"/>
      <c r="E112" s="437"/>
      <c r="F112" s="437"/>
      <c r="G112" s="439"/>
      <c r="I112" s="435">
        <v>12</v>
      </c>
      <c r="J112" s="126" t="s">
        <v>455</v>
      </c>
      <c r="K112" s="445" t="s">
        <v>456</v>
      </c>
      <c r="L112" s="445" t="s">
        <v>457</v>
      </c>
      <c r="M112" s="445" t="s">
        <v>458</v>
      </c>
      <c r="N112" s="446">
        <v>0.14</v>
      </c>
    </row>
    <row r="113" spans="2:14" ht="27">
      <c r="B113" s="435">
        <v>12</v>
      </c>
      <c r="C113" s="126" t="s">
        <v>459</v>
      </c>
      <c r="D113" s="436" t="s">
        <v>456</v>
      </c>
      <c r="E113" s="436" t="s">
        <v>457</v>
      </c>
      <c r="F113" s="436" t="s">
        <v>458</v>
      </c>
      <c r="G113" s="438">
        <v>0.14</v>
      </c>
      <c r="I113" s="435"/>
      <c r="J113" s="126" t="s">
        <v>460</v>
      </c>
      <c r="K113" s="445"/>
      <c r="L113" s="445"/>
      <c r="M113" s="445"/>
      <c r="N113" s="446"/>
    </row>
    <row r="114" spans="2:14" ht="27">
      <c r="B114" s="435"/>
      <c r="C114" s="126" t="s">
        <v>460</v>
      </c>
      <c r="D114" s="443"/>
      <c r="E114" s="443"/>
      <c r="F114" s="443"/>
      <c r="G114" s="444"/>
      <c r="I114" s="435"/>
      <c r="J114" s="126" t="s">
        <v>461</v>
      </c>
      <c r="K114" s="445"/>
      <c r="L114" s="445"/>
      <c r="M114" s="445"/>
      <c r="N114" s="446"/>
    </row>
    <row r="115" spans="2:14" ht="13.5">
      <c r="B115" s="435"/>
      <c r="C115" s="126" t="s">
        <v>461</v>
      </c>
      <c r="D115" s="443"/>
      <c r="E115" s="443"/>
      <c r="F115" s="443"/>
      <c r="G115" s="444"/>
      <c r="I115" s="435"/>
      <c r="J115" s="126" t="s">
        <v>462</v>
      </c>
      <c r="K115" s="445"/>
      <c r="L115" s="445"/>
      <c r="M115" s="445"/>
      <c r="N115" s="446"/>
    </row>
    <row r="116" spans="2:14" ht="27">
      <c r="B116" s="435"/>
      <c r="C116" s="126" t="s">
        <v>462</v>
      </c>
      <c r="D116" s="443"/>
      <c r="E116" s="443"/>
      <c r="F116" s="443"/>
      <c r="G116" s="444"/>
      <c r="I116" s="435"/>
      <c r="J116" s="126" t="s">
        <v>463</v>
      </c>
      <c r="K116" s="445"/>
      <c r="L116" s="445"/>
      <c r="M116" s="445"/>
      <c r="N116" s="446"/>
    </row>
    <row r="117" spans="2:14" ht="27">
      <c r="B117" s="435"/>
      <c r="C117" s="126" t="s">
        <v>463</v>
      </c>
      <c r="D117" s="443"/>
      <c r="E117" s="443"/>
      <c r="F117" s="443"/>
      <c r="G117" s="444"/>
      <c r="I117" s="435"/>
      <c r="J117" s="126" t="s">
        <v>464</v>
      </c>
      <c r="K117" s="445"/>
      <c r="L117" s="445"/>
      <c r="M117" s="445"/>
      <c r="N117" s="446"/>
    </row>
    <row r="118" spans="2:14" ht="27">
      <c r="B118" s="435"/>
      <c r="C118" s="126" t="s">
        <v>465</v>
      </c>
      <c r="D118" s="443"/>
      <c r="E118" s="443"/>
      <c r="F118" s="443"/>
      <c r="G118" s="444"/>
      <c r="I118" s="435"/>
      <c r="J118" s="126" t="s">
        <v>466</v>
      </c>
      <c r="K118" s="445"/>
      <c r="L118" s="445"/>
      <c r="M118" s="445"/>
      <c r="N118" s="446"/>
    </row>
    <row r="119" spans="2:14" ht="27">
      <c r="B119" s="435"/>
      <c r="C119" s="126" t="s">
        <v>467</v>
      </c>
      <c r="D119" s="443"/>
      <c r="E119" s="443"/>
      <c r="F119" s="443"/>
      <c r="G119" s="444"/>
      <c r="I119" s="435"/>
      <c r="J119" s="126" t="s">
        <v>468</v>
      </c>
      <c r="K119" s="445"/>
      <c r="L119" s="445"/>
      <c r="M119" s="445"/>
      <c r="N119" s="446"/>
    </row>
    <row r="120" spans="2:14" ht="13.5">
      <c r="B120" s="435"/>
      <c r="C120" s="126" t="s">
        <v>469</v>
      </c>
      <c r="D120" s="443"/>
      <c r="E120" s="443"/>
      <c r="F120" s="443"/>
      <c r="G120" s="444"/>
      <c r="I120" s="435"/>
      <c r="J120" s="126" t="s">
        <v>470</v>
      </c>
      <c r="K120" s="445"/>
      <c r="L120" s="445"/>
      <c r="M120" s="445"/>
      <c r="N120" s="446"/>
    </row>
    <row r="121" spans="2:14" ht="27">
      <c r="B121" s="435"/>
      <c r="C121" s="126" t="s">
        <v>471</v>
      </c>
      <c r="D121" s="443"/>
      <c r="E121" s="443"/>
      <c r="F121" s="443"/>
      <c r="G121" s="444"/>
      <c r="I121" s="435"/>
      <c r="J121" s="126" t="s">
        <v>472</v>
      </c>
      <c r="K121" s="445"/>
      <c r="L121" s="445"/>
      <c r="M121" s="445"/>
      <c r="N121" s="446"/>
    </row>
    <row r="122" spans="2:14" ht="54">
      <c r="B122" s="435"/>
      <c r="C122" s="126" t="s">
        <v>473</v>
      </c>
      <c r="D122" s="443"/>
      <c r="E122" s="443"/>
      <c r="F122" s="443"/>
      <c r="G122" s="444"/>
      <c r="I122" s="435"/>
      <c r="J122" s="126" t="s">
        <v>474</v>
      </c>
      <c r="K122" s="445"/>
      <c r="L122" s="445"/>
      <c r="M122" s="445"/>
      <c r="N122" s="446"/>
    </row>
    <row r="123" spans="2:14" ht="54">
      <c r="B123" s="435"/>
      <c r="C123" s="126" t="s">
        <v>475</v>
      </c>
      <c r="D123" s="443"/>
      <c r="E123" s="443"/>
      <c r="F123" s="443"/>
      <c r="G123" s="444"/>
      <c r="I123" s="435"/>
      <c r="J123" s="126" t="s">
        <v>476</v>
      </c>
      <c r="K123" s="445"/>
      <c r="L123" s="445"/>
      <c r="M123" s="445"/>
      <c r="N123" s="446"/>
    </row>
    <row r="124" spans="2:14" ht="27">
      <c r="B124" s="435"/>
      <c r="C124" s="126" t="s">
        <v>477</v>
      </c>
      <c r="D124" s="443"/>
      <c r="E124" s="443"/>
      <c r="F124" s="443"/>
      <c r="G124" s="444"/>
      <c r="I124" s="435"/>
      <c r="J124" s="126" t="s">
        <v>478</v>
      </c>
      <c r="K124" s="445"/>
      <c r="L124" s="445"/>
      <c r="M124" s="445"/>
      <c r="N124" s="446"/>
    </row>
    <row r="125" spans="2:14" ht="27">
      <c r="B125" s="435"/>
      <c r="C125" s="126" t="s">
        <v>479</v>
      </c>
      <c r="D125" s="443"/>
      <c r="E125" s="443"/>
      <c r="F125" s="443"/>
      <c r="G125" s="444"/>
      <c r="I125" s="435"/>
      <c r="J125" s="126" t="s">
        <v>480</v>
      </c>
      <c r="K125" s="445"/>
      <c r="L125" s="445"/>
      <c r="M125" s="445"/>
      <c r="N125" s="446"/>
    </row>
    <row r="126" spans="2:14" ht="13.5">
      <c r="B126" s="435"/>
      <c r="C126" s="126" t="s">
        <v>481</v>
      </c>
      <c r="D126" s="437"/>
      <c r="E126" s="437"/>
      <c r="F126" s="437"/>
      <c r="G126" s="439"/>
      <c r="I126" s="435"/>
      <c r="J126" s="126" t="s">
        <v>482</v>
      </c>
      <c r="K126" s="445"/>
      <c r="L126" s="445"/>
      <c r="M126" s="445"/>
      <c r="N126" s="446"/>
    </row>
    <row r="127" spans="2:14" ht="13.5">
      <c r="B127" s="435">
        <v>13</v>
      </c>
      <c r="C127" s="126" t="s">
        <v>483</v>
      </c>
      <c r="D127" s="436" t="s">
        <v>484</v>
      </c>
      <c r="E127" s="436" t="s">
        <v>485</v>
      </c>
      <c r="F127" s="436" t="s">
        <v>486</v>
      </c>
      <c r="G127" s="438">
        <v>0.09</v>
      </c>
      <c r="I127" s="435">
        <v>13</v>
      </c>
      <c r="J127" s="126" t="s">
        <v>487</v>
      </c>
      <c r="K127" s="445" t="s">
        <v>484</v>
      </c>
      <c r="L127" s="445" t="s">
        <v>485</v>
      </c>
      <c r="M127" s="445" t="s">
        <v>486</v>
      </c>
      <c r="N127" s="446">
        <v>0.09</v>
      </c>
    </row>
    <row r="128" spans="2:14" ht="27">
      <c r="B128" s="435"/>
      <c r="C128" s="126" t="s">
        <v>488</v>
      </c>
      <c r="D128" s="443"/>
      <c r="E128" s="443"/>
      <c r="F128" s="443"/>
      <c r="G128" s="444"/>
      <c r="I128" s="435"/>
      <c r="J128" s="126" t="s">
        <v>489</v>
      </c>
      <c r="K128" s="445"/>
      <c r="L128" s="445"/>
      <c r="M128" s="445"/>
      <c r="N128" s="446"/>
    </row>
    <row r="129" spans="2:14" ht="27">
      <c r="B129" s="435"/>
      <c r="C129" s="126" t="s">
        <v>490</v>
      </c>
      <c r="D129" s="443"/>
      <c r="E129" s="443"/>
      <c r="F129" s="443"/>
      <c r="G129" s="444"/>
      <c r="I129" s="435"/>
      <c r="J129" s="126" t="s">
        <v>491</v>
      </c>
      <c r="K129" s="445"/>
      <c r="L129" s="445"/>
      <c r="M129" s="445"/>
      <c r="N129" s="446"/>
    </row>
    <row r="130" spans="2:14" ht="27">
      <c r="B130" s="435"/>
      <c r="C130" s="126" t="s">
        <v>492</v>
      </c>
      <c r="D130" s="443"/>
      <c r="E130" s="443"/>
      <c r="F130" s="443"/>
      <c r="G130" s="444"/>
      <c r="I130" s="435"/>
      <c r="J130" s="126" t="s">
        <v>493</v>
      </c>
      <c r="K130" s="445"/>
      <c r="L130" s="445"/>
      <c r="M130" s="445"/>
      <c r="N130" s="446"/>
    </row>
    <row r="131" spans="2:14" ht="13.5">
      <c r="B131" s="435"/>
      <c r="C131" s="126" t="s">
        <v>494</v>
      </c>
      <c r="D131" s="443"/>
      <c r="E131" s="443"/>
      <c r="F131" s="443"/>
      <c r="G131" s="444"/>
      <c r="I131" s="435"/>
      <c r="J131" s="126" t="s">
        <v>495</v>
      </c>
      <c r="K131" s="445"/>
      <c r="L131" s="445"/>
      <c r="M131" s="445"/>
      <c r="N131" s="446"/>
    </row>
    <row r="132" spans="2:14" ht="13.5">
      <c r="B132" s="435"/>
      <c r="C132" s="126" t="s">
        <v>496</v>
      </c>
      <c r="D132" s="443"/>
      <c r="E132" s="443"/>
      <c r="F132" s="443"/>
      <c r="G132" s="444"/>
      <c r="I132" s="435"/>
      <c r="J132" s="126" t="s">
        <v>497</v>
      </c>
      <c r="K132" s="445"/>
      <c r="L132" s="445"/>
      <c r="M132" s="445"/>
      <c r="N132" s="446"/>
    </row>
    <row r="133" spans="2:14" ht="27">
      <c r="B133" s="435"/>
      <c r="C133" s="126" t="s">
        <v>498</v>
      </c>
      <c r="D133" s="443"/>
      <c r="E133" s="443"/>
      <c r="F133" s="443"/>
      <c r="G133" s="444"/>
      <c r="I133" s="435"/>
      <c r="J133" s="126" t="s">
        <v>499</v>
      </c>
      <c r="K133" s="445"/>
      <c r="L133" s="445"/>
      <c r="M133" s="445"/>
      <c r="N133" s="446"/>
    </row>
    <row r="134" spans="2:14" ht="13.5">
      <c r="B134" s="435"/>
      <c r="C134" s="126" t="s">
        <v>500</v>
      </c>
      <c r="D134" s="443"/>
      <c r="E134" s="443"/>
      <c r="F134" s="443"/>
      <c r="G134" s="444"/>
      <c r="I134" s="435"/>
      <c r="J134" s="126" t="s">
        <v>501</v>
      </c>
      <c r="K134" s="445"/>
      <c r="L134" s="445"/>
      <c r="M134" s="445"/>
      <c r="N134" s="446"/>
    </row>
    <row r="135" spans="2:14" ht="27">
      <c r="B135" s="435"/>
      <c r="C135" s="126" t="s">
        <v>502</v>
      </c>
      <c r="D135" s="443"/>
      <c r="E135" s="443"/>
      <c r="F135" s="443"/>
      <c r="G135" s="444"/>
      <c r="I135" s="435"/>
      <c r="J135" s="126" t="s">
        <v>503</v>
      </c>
      <c r="K135" s="445"/>
      <c r="L135" s="445"/>
      <c r="M135" s="445"/>
      <c r="N135" s="446"/>
    </row>
    <row r="136" spans="2:14" ht="54">
      <c r="B136" s="435"/>
      <c r="C136" s="126" t="s">
        <v>504</v>
      </c>
      <c r="D136" s="437"/>
      <c r="E136" s="437"/>
      <c r="F136" s="437"/>
      <c r="G136" s="439"/>
      <c r="I136" s="435"/>
      <c r="J136" s="126" t="s">
        <v>505</v>
      </c>
      <c r="K136" s="445"/>
      <c r="L136" s="445"/>
      <c r="M136" s="445"/>
      <c r="N136" s="446"/>
    </row>
    <row r="137" spans="2:14" ht="27">
      <c r="B137" s="435">
        <v>14</v>
      </c>
      <c r="C137" s="126" t="s">
        <v>506</v>
      </c>
      <c r="D137" s="436" t="s">
        <v>507</v>
      </c>
      <c r="E137" s="436" t="s">
        <v>508</v>
      </c>
      <c r="F137" s="436" t="s">
        <v>509</v>
      </c>
      <c r="G137" s="438">
        <v>0.05</v>
      </c>
      <c r="I137" s="435"/>
      <c r="J137" s="126" t="s">
        <v>510</v>
      </c>
      <c r="K137" s="445"/>
      <c r="L137" s="445"/>
      <c r="M137" s="445"/>
      <c r="N137" s="446"/>
    </row>
    <row r="138" spans="2:14" ht="27">
      <c r="B138" s="435"/>
      <c r="C138" s="126" t="s">
        <v>511</v>
      </c>
      <c r="D138" s="443"/>
      <c r="E138" s="443"/>
      <c r="F138" s="443"/>
      <c r="G138" s="444"/>
      <c r="I138" s="435">
        <v>14</v>
      </c>
      <c r="J138" s="126" t="s">
        <v>512</v>
      </c>
      <c r="K138" s="445" t="s">
        <v>507</v>
      </c>
      <c r="L138" s="445" t="s">
        <v>508</v>
      </c>
      <c r="M138" s="445" t="s">
        <v>509</v>
      </c>
      <c r="N138" s="446">
        <v>0.05</v>
      </c>
    </row>
    <row r="139" spans="2:14" ht="40.5">
      <c r="B139" s="435"/>
      <c r="C139" s="126" t="s">
        <v>513</v>
      </c>
      <c r="D139" s="443"/>
      <c r="E139" s="443"/>
      <c r="F139" s="443"/>
      <c r="G139" s="444"/>
      <c r="I139" s="435"/>
      <c r="J139" s="126" t="s">
        <v>514</v>
      </c>
      <c r="K139" s="445"/>
      <c r="L139" s="445"/>
      <c r="M139" s="445"/>
      <c r="N139" s="446"/>
    </row>
    <row r="140" spans="2:14" ht="40.5">
      <c r="B140" s="435"/>
      <c r="C140" s="126" t="s">
        <v>515</v>
      </c>
      <c r="D140" s="443"/>
      <c r="E140" s="443"/>
      <c r="F140" s="443"/>
      <c r="G140" s="444"/>
      <c r="I140" s="435"/>
      <c r="J140" s="126" t="s">
        <v>516</v>
      </c>
      <c r="K140" s="445"/>
      <c r="L140" s="445"/>
      <c r="M140" s="445"/>
      <c r="N140" s="446"/>
    </row>
    <row r="141" spans="2:14" ht="27">
      <c r="B141" s="435"/>
      <c r="C141" s="126" t="s">
        <v>517</v>
      </c>
      <c r="D141" s="443"/>
      <c r="E141" s="443"/>
      <c r="F141" s="443"/>
      <c r="G141" s="444"/>
      <c r="I141" s="435"/>
      <c r="J141" s="126" t="s">
        <v>518</v>
      </c>
      <c r="K141" s="445"/>
      <c r="L141" s="445"/>
      <c r="M141" s="445"/>
      <c r="N141" s="446"/>
    </row>
    <row r="142" spans="2:14" ht="27">
      <c r="B142" s="435"/>
      <c r="C142" s="126" t="s">
        <v>519</v>
      </c>
      <c r="D142" s="443"/>
      <c r="E142" s="443"/>
      <c r="F142" s="443"/>
      <c r="G142" s="444"/>
      <c r="I142" s="435"/>
      <c r="J142" s="126" t="s">
        <v>520</v>
      </c>
      <c r="K142" s="445"/>
      <c r="L142" s="445"/>
      <c r="M142" s="445"/>
      <c r="N142" s="446"/>
    </row>
    <row r="143" spans="2:14" ht="40.5">
      <c r="B143" s="435"/>
      <c r="C143" s="126" t="s">
        <v>521</v>
      </c>
      <c r="D143" s="443"/>
      <c r="E143" s="443"/>
      <c r="F143" s="443"/>
      <c r="G143" s="444"/>
      <c r="I143" s="435"/>
      <c r="J143" s="126" t="s">
        <v>522</v>
      </c>
      <c r="K143" s="445"/>
      <c r="L143" s="445"/>
      <c r="M143" s="445"/>
      <c r="N143" s="446"/>
    </row>
    <row r="144" spans="2:14" ht="40.5">
      <c r="B144" s="435"/>
      <c r="C144" s="126" t="s">
        <v>523</v>
      </c>
      <c r="D144" s="443"/>
      <c r="E144" s="443"/>
      <c r="F144" s="443"/>
      <c r="G144" s="444"/>
      <c r="I144" s="435"/>
      <c r="J144" s="126" t="s">
        <v>524</v>
      </c>
      <c r="K144" s="445"/>
      <c r="L144" s="445"/>
      <c r="M144" s="445"/>
      <c r="N144" s="446"/>
    </row>
    <row r="145" spans="2:14" ht="27">
      <c r="B145" s="435"/>
      <c r="C145" s="126" t="s">
        <v>525</v>
      </c>
      <c r="D145" s="437"/>
      <c r="E145" s="437"/>
      <c r="F145" s="437"/>
      <c r="G145" s="439"/>
      <c r="I145" s="435"/>
      <c r="J145" s="126" t="s">
        <v>526</v>
      </c>
      <c r="K145" s="445"/>
      <c r="L145" s="445"/>
      <c r="M145" s="445"/>
      <c r="N145" s="446"/>
    </row>
    <row r="146" spans="9:14" ht="13.5">
      <c r="I146" s="435"/>
      <c r="J146" s="126" t="s">
        <v>527</v>
      </c>
      <c r="K146" s="445"/>
      <c r="L146" s="445"/>
      <c r="M146" s="445"/>
      <c r="N146" s="446"/>
    </row>
    <row r="147" spans="9:14" ht="13.5">
      <c r="I147" s="435"/>
      <c r="J147" s="126" t="s">
        <v>528</v>
      </c>
      <c r="K147" s="445"/>
      <c r="L147" s="445"/>
      <c r="M147" s="445"/>
      <c r="N147" s="446"/>
    </row>
  </sheetData>
  <sheetProtection/>
  <mergeCells count="166">
    <mergeCell ref="G137:G145"/>
    <mergeCell ref="I138:I147"/>
    <mergeCell ref="K138:K147"/>
    <mergeCell ref="L138:L147"/>
    <mergeCell ref="M138:M147"/>
    <mergeCell ref="N138:N147"/>
    <mergeCell ref="K127:K137"/>
    <mergeCell ref="L127:L137"/>
    <mergeCell ref="M127:M137"/>
    <mergeCell ref="N127:N137"/>
    <mergeCell ref="B127:B136"/>
    <mergeCell ref="D127:D136"/>
    <mergeCell ref="E127:E136"/>
    <mergeCell ref="F127:F136"/>
    <mergeCell ref="G127:G136"/>
    <mergeCell ref="I127:I137"/>
    <mergeCell ref="B137:B145"/>
    <mergeCell ref="D137:D145"/>
    <mergeCell ref="E137:E145"/>
    <mergeCell ref="F137:F145"/>
    <mergeCell ref="K112:K126"/>
    <mergeCell ref="L112:L126"/>
    <mergeCell ref="M112:M126"/>
    <mergeCell ref="N112:N126"/>
    <mergeCell ref="B113:B126"/>
    <mergeCell ref="D113:D126"/>
    <mergeCell ref="E113:E126"/>
    <mergeCell ref="F113:F126"/>
    <mergeCell ref="G113:G126"/>
    <mergeCell ref="K102:K111"/>
    <mergeCell ref="L102:L111"/>
    <mergeCell ref="M102:M111"/>
    <mergeCell ref="N102:N111"/>
    <mergeCell ref="B103:B112"/>
    <mergeCell ref="D103:D112"/>
    <mergeCell ref="E103:E112"/>
    <mergeCell ref="F103:F112"/>
    <mergeCell ref="G103:G112"/>
    <mergeCell ref="I112:I126"/>
    <mergeCell ref="K91:K101"/>
    <mergeCell ref="L91:L101"/>
    <mergeCell ref="M91:M101"/>
    <mergeCell ref="N91:N101"/>
    <mergeCell ref="B92:B102"/>
    <mergeCell ref="D92:D102"/>
    <mergeCell ref="E92:E102"/>
    <mergeCell ref="F92:F102"/>
    <mergeCell ref="G92:G102"/>
    <mergeCell ref="I102:I111"/>
    <mergeCell ref="B76:B91"/>
    <mergeCell ref="D76:D91"/>
    <mergeCell ref="E76:E91"/>
    <mergeCell ref="F76:F91"/>
    <mergeCell ref="G76:G91"/>
    <mergeCell ref="I91:I101"/>
    <mergeCell ref="K65:K74"/>
    <mergeCell ref="L65:L74"/>
    <mergeCell ref="M65:M74"/>
    <mergeCell ref="N65:N74"/>
    <mergeCell ref="I75:I90"/>
    <mergeCell ref="K75:K90"/>
    <mergeCell ref="L75:L90"/>
    <mergeCell ref="M75:M90"/>
    <mergeCell ref="N75:N90"/>
    <mergeCell ref="K52:K64"/>
    <mergeCell ref="L52:L64"/>
    <mergeCell ref="M52:M64"/>
    <mergeCell ref="N52:N64"/>
    <mergeCell ref="B65:B75"/>
    <mergeCell ref="D65:D75"/>
    <mergeCell ref="E65:E75"/>
    <mergeCell ref="F65:F75"/>
    <mergeCell ref="G65:G75"/>
    <mergeCell ref="I65:I74"/>
    <mergeCell ref="K44:K51"/>
    <mergeCell ref="L44:L51"/>
    <mergeCell ref="M44:M51"/>
    <mergeCell ref="N44:N51"/>
    <mergeCell ref="B52:B64"/>
    <mergeCell ref="D52:D64"/>
    <mergeCell ref="E52:E64"/>
    <mergeCell ref="F52:F64"/>
    <mergeCell ref="G52:G64"/>
    <mergeCell ref="I52:I64"/>
    <mergeCell ref="K36:K43"/>
    <mergeCell ref="L36:L43"/>
    <mergeCell ref="M36:M43"/>
    <mergeCell ref="N36:N43"/>
    <mergeCell ref="B44:B51"/>
    <mergeCell ref="D44:D51"/>
    <mergeCell ref="E44:E51"/>
    <mergeCell ref="F44:F51"/>
    <mergeCell ref="G44:G51"/>
    <mergeCell ref="I44:I51"/>
    <mergeCell ref="K29:K35"/>
    <mergeCell ref="L29:L35"/>
    <mergeCell ref="M29:M35"/>
    <mergeCell ref="N29:N35"/>
    <mergeCell ref="B36:B43"/>
    <mergeCell ref="D36:D43"/>
    <mergeCell ref="E36:E43"/>
    <mergeCell ref="F36:F43"/>
    <mergeCell ref="G36:G43"/>
    <mergeCell ref="I36:I43"/>
    <mergeCell ref="K24:K28"/>
    <mergeCell ref="L24:L28"/>
    <mergeCell ref="M24:M28"/>
    <mergeCell ref="N24:N28"/>
    <mergeCell ref="B29:B35"/>
    <mergeCell ref="D29:D35"/>
    <mergeCell ref="E29:E35"/>
    <mergeCell ref="F29:F35"/>
    <mergeCell ref="G29:G35"/>
    <mergeCell ref="I29:I35"/>
    <mergeCell ref="K20:K23"/>
    <mergeCell ref="L20:L23"/>
    <mergeCell ref="M20:M23"/>
    <mergeCell ref="N20:N23"/>
    <mergeCell ref="B24:B28"/>
    <mergeCell ref="D24:D28"/>
    <mergeCell ref="E24:E28"/>
    <mergeCell ref="F24:F28"/>
    <mergeCell ref="G24:G28"/>
    <mergeCell ref="I24:I28"/>
    <mergeCell ref="K14:K19"/>
    <mergeCell ref="L14:L19"/>
    <mergeCell ref="M14:M19"/>
    <mergeCell ref="N14:N19"/>
    <mergeCell ref="B20:B23"/>
    <mergeCell ref="D20:D23"/>
    <mergeCell ref="E20:E23"/>
    <mergeCell ref="F20:F23"/>
    <mergeCell ref="G20:G23"/>
    <mergeCell ref="I20:I23"/>
    <mergeCell ref="B14:B19"/>
    <mergeCell ref="D14:D19"/>
    <mergeCell ref="E14:E19"/>
    <mergeCell ref="F14:F19"/>
    <mergeCell ref="G14:G19"/>
    <mergeCell ref="I14:I19"/>
    <mergeCell ref="K8:K9"/>
    <mergeCell ref="L8:L9"/>
    <mergeCell ref="M8:M9"/>
    <mergeCell ref="N8:N9"/>
    <mergeCell ref="B12:G12"/>
    <mergeCell ref="I12:N12"/>
    <mergeCell ref="K6:K7"/>
    <mergeCell ref="L6:L7"/>
    <mergeCell ref="M6:M7"/>
    <mergeCell ref="N6:N7"/>
    <mergeCell ref="B8:B9"/>
    <mergeCell ref="D8:D9"/>
    <mergeCell ref="E8:E9"/>
    <mergeCell ref="F8:F9"/>
    <mergeCell ref="G8:G9"/>
    <mergeCell ref="I8:I9"/>
    <mergeCell ref="B2:G2"/>
    <mergeCell ref="I2:N2"/>
    <mergeCell ref="B4:G4"/>
    <mergeCell ref="I4:N4"/>
    <mergeCell ref="B6:B7"/>
    <mergeCell ref="D6:D7"/>
    <mergeCell ref="E6:E7"/>
    <mergeCell ref="F6:F7"/>
    <mergeCell ref="G6:G7"/>
    <mergeCell ref="I6:I7"/>
  </mergeCells>
  <printOptions/>
  <pageMargins left="0.2362204724409449" right="0.2362204724409449" top="0.7480314960629921" bottom="0.7480314960629921" header="0.31496062992125984" footer="0.31496062992125984"/>
  <pageSetup horizontalDpi="600" verticalDpi="600" orientation="portrait" paperSize="9" r:id="rId1"/>
  <headerFooter>
    <oddHeader>&amp;L弁護士法人法律会計事務所さくらパートナーズ&amp;R行政書士　飯田橋総合法務オフィス</oddHeader>
  </headerFooter>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kotake</dc:creator>
  <cp:keywords/>
  <dc:description/>
  <cp:lastModifiedBy>kotake</cp:lastModifiedBy>
  <cp:lastPrinted>2022-12-08T02:57:32Z</cp:lastPrinted>
  <dcterms:created xsi:type="dcterms:W3CDTF">2017-06-15T07:44:36Z</dcterms:created>
  <dcterms:modified xsi:type="dcterms:W3CDTF">2022-12-08T03:13:24Z</dcterms:modified>
  <cp:category/>
  <cp:version/>
  <cp:contentType/>
  <cp:contentStatus/>
</cp:coreProperties>
</file>